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vetec\Desktop\vijeće 18. sjednica\"/>
    </mc:Choice>
  </mc:AlternateContent>
  <xr:revisionPtr revIDLastSave="0" documentId="13_ncr:1_{9ADF49DC-986B-4A95-90F2-30D3D4956F6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34" i="1" l="1"/>
  <c r="E219" i="1" l="1"/>
  <c r="E133" i="1"/>
  <c r="E129" i="1"/>
  <c r="F137" i="1"/>
  <c r="F136" i="1"/>
  <c r="F135" i="1"/>
  <c r="F212" i="1"/>
  <c r="F132" i="1"/>
  <c r="F210" i="1" s="1"/>
  <c r="F130" i="1"/>
  <c r="F208" i="1" s="1"/>
  <c r="F186" i="1"/>
  <c r="F213" i="1" s="1"/>
  <c r="F187" i="1"/>
  <c r="F189" i="1"/>
  <c r="F214" i="1" s="1"/>
  <c r="F188" i="1"/>
  <c r="F216" i="1" s="1"/>
  <c r="F154" i="1"/>
  <c r="F178" i="1"/>
  <c r="F180" i="1" l="1"/>
  <c r="F197" i="1" s="1"/>
  <c r="E140" i="1"/>
  <c r="F190" i="1"/>
  <c r="E178" i="1"/>
  <c r="F47" i="1" l="1"/>
  <c r="E100" i="1"/>
  <c r="F113" i="1"/>
  <c r="F114" i="1" s="1"/>
  <c r="F122" i="1" s="1"/>
  <c r="F107" i="1"/>
  <c r="F93" i="1"/>
  <c r="F92" i="1"/>
  <c r="F131" i="1" s="1"/>
  <c r="F209" i="1" s="1"/>
  <c r="F98" i="1"/>
  <c r="F64" i="1"/>
  <c r="F78" i="1"/>
  <c r="E79" i="1"/>
  <c r="F73" i="1"/>
  <c r="F65" i="1"/>
  <c r="F133" i="1" s="1"/>
  <c r="F211" i="1" s="1"/>
  <c r="F52" i="1"/>
  <c r="F79" i="1" l="1"/>
  <c r="F100" i="1"/>
  <c r="F101" i="1" s="1"/>
  <c r="F120" i="1" s="1"/>
  <c r="F59" i="1"/>
  <c r="F60" i="1" s="1"/>
  <c r="F31" i="1"/>
  <c r="F129" i="1" s="1"/>
  <c r="F15" i="1"/>
  <c r="E190" i="1"/>
  <c r="E154" i="1"/>
  <c r="E180" i="1" s="1"/>
  <c r="E197" i="1" s="1"/>
  <c r="E113" i="1"/>
  <c r="E101" i="1"/>
  <c r="E120" i="1" s="1"/>
  <c r="E60" i="1"/>
  <c r="E32" i="1"/>
  <c r="F140" i="1" l="1"/>
  <c r="F207" i="1"/>
  <c r="F219" i="1" s="1"/>
  <c r="F80" i="1"/>
  <c r="F119" i="1" s="1"/>
  <c r="F32" i="1"/>
  <c r="F33" i="1" s="1"/>
  <c r="F118" i="1" s="1"/>
  <c r="E114" i="1"/>
  <c r="E122" i="1" s="1"/>
  <c r="F108" i="1"/>
  <c r="F121" i="1" s="1"/>
  <c r="E108" i="1"/>
  <c r="E121" i="1" s="1"/>
  <c r="E107" i="1"/>
  <c r="E47" i="1"/>
  <c r="E15" i="1"/>
  <c r="E33" i="1" s="1"/>
  <c r="E118" i="1" s="1"/>
  <c r="F123" i="1" l="1"/>
  <c r="F196" i="1" s="1"/>
  <c r="F198" i="1" s="1"/>
  <c r="E80" i="1"/>
  <c r="E119" i="1" s="1"/>
  <c r="E123" i="1" s="1"/>
  <c r="E196" i="1" s="1"/>
  <c r="E198" i="1" s="1"/>
</calcChain>
</file>

<file path=xl/sharedStrings.xml><?xml version="1.0" encoding="utf-8"?>
<sst xmlns="http://schemas.openxmlformats.org/spreadsheetml/2006/main" count="370" uniqueCount="211">
  <si>
    <t>Članak 1.</t>
  </si>
  <si>
    <t>JAVNE POVRŠINE</t>
  </si>
  <si>
    <t>A.1.a)</t>
  </si>
  <si>
    <t xml:space="preserve">Projekti </t>
  </si>
  <si>
    <t>IZVOR FINANCIRANJA</t>
  </si>
  <si>
    <t xml:space="preserve"> PLAN</t>
  </si>
  <si>
    <t>A.1.b)</t>
  </si>
  <si>
    <t>Gradnja</t>
  </si>
  <si>
    <t>R252</t>
  </si>
  <si>
    <t>UKUPNO A.1.</t>
  </si>
  <si>
    <t>A.2.</t>
  </si>
  <si>
    <t>NERAZVRSTANE CESTE</t>
  </si>
  <si>
    <t>A.2.a)</t>
  </si>
  <si>
    <t>Imovinsko-pravne radnje</t>
  </si>
  <si>
    <t>UKUPNO:</t>
  </si>
  <si>
    <t>A.2.b)</t>
  </si>
  <si>
    <t>R253</t>
  </si>
  <si>
    <t>A.2.c)</t>
  </si>
  <si>
    <t>R212</t>
  </si>
  <si>
    <t xml:space="preserve">SVEUKUPNO A.2: </t>
  </si>
  <si>
    <t>A.3.</t>
  </si>
  <si>
    <t>JAVNA  RASVJETA</t>
  </si>
  <si>
    <t>Gradnja:</t>
  </si>
  <si>
    <t>R215</t>
  </si>
  <si>
    <t>A.4.</t>
  </si>
  <si>
    <t>GROBLJA</t>
  </si>
  <si>
    <t>R318</t>
  </si>
  <si>
    <t>Gradnja i oprema</t>
  </si>
  <si>
    <t>BOŽIĆNO NOVOGODIŠNJA ILUMINACIJA</t>
  </si>
  <si>
    <t>A. REKAPITULACIJA</t>
  </si>
  <si>
    <t>1. Javne površine</t>
  </si>
  <si>
    <t>2. Nerazvrstane ceste</t>
  </si>
  <si>
    <t>3. Javna rasvjeta</t>
  </si>
  <si>
    <t>4.Groblja</t>
  </si>
  <si>
    <t>6. Božićno - novogodišnja iluminacija</t>
  </si>
  <si>
    <t xml:space="preserve"> </t>
  </si>
  <si>
    <t>Članak 3.</t>
  </si>
  <si>
    <t>GRADNJA KOMUNALNIH VODNIH GRAĐEVINA</t>
  </si>
  <si>
    <t>GRAĐEVINE ZA JAVNU ODVODNJU</t>
  </si>
  <si>
    <t>vodni doprinos</t>
  </si>
  <si>
    <t>Članak  4.</t>
  </si>
  <si>
    <t>Članak 5.</t>
  </si>
  <si>
    <t xml:space="preserve">                  </t>
  </si>
  <si>
    <t>Članak 6.</t>
  </si>
  <si>
    <t>Članak  7.</t>
  </si>
  <si>
    <t xml:space="preserve">           GRADNJE OBJEKATA I UREĐAJA KOMUNALNE INFRASTRUKTURE  U OPĆINI PUNAT</t>
  </si>
  <si>
    <t>POZ. PROR.</t>
  </si>
  <si>
    <t xml:space="preserve">                                                                                                                                                                                                   OPĆINSKI NAČELNIK</t>
  </si>
  <si>
    <t xml:space="preserve">                                                                                            MARINKO ŽIC</t>
  </si>
  <si>
    <t>IZVRŠENJE</t>
  </si>
  <si>
    <t xml:space="preserve">                                                                                            </t>
  </si>
  <si>
    <t>SVEUKUPNA REKAPITULACIJA IZVORA FINANCIRANJA ZA GRAĐENJE OBJEKATA, UREĐAJA</t>
  </si>
  <si>
    <t>UKUPNO A1a:</t>
  </si>
  <si>
    <t>UKUPNO A.1.b</t>
  </si>
  <si>
    <t>R413</t>
  </si>
  <si>
    <t>R415</t>
  </si>
  <si>
    <t>UKUPNO A2c:</t>
  </si>
  <si>
    <t>SVEUKUPNO A.4:</t>
  </si>
  <si>
    <t>A.5.</t>
  </si>
  <si>
    <t>SVEUKUPNO A.5:</t>
  </si>
  <si>
    <t>UKUPNO B:</t>
  </si>
  <si>
    <t>PLAN</t>
  </si>
  <si>
    <t>R211</t>
  </si>
  <si>
    <t>R496</t>
  </si>
  <si>
    <t>1. Elaborat urisa nerazvrstanih cesta</t>
  </si>
  <si>
    <t>R212.3</t>
  </si>
  <si>
    <t>A.3.a)</t>
  </si>
  <si>
    <t>Projekti</t>
  </si>
  <si>
    <t>Ukupno A.3.a)</t>
  </si>
  <si>
    <t>R215.1</t>
  </si>
  <si>
    <t>ostali prihodi posebne namjene</t>
  </si>
  <si>
    <t>1. Uređenje grobnica na novom dijelu groblja Sv. Blaž u Puntu</t>
  </si>
  <si>
    <t>1. Nabava Božićno - novogodišnje iluminacije</t>
  </si>
  <si>
    <t>1. Projekt oborinske odvodnje u sklopu EU projekta</t>
  </si>
  <si>
    <t>R256</t>
  </si>
  <si>
    <t>R256.1</t>
  </si>
  <si>
    <t>Gradnja objekata i uređaja i nabava opreme iz članka 3. ovog Programa financirala se iz sljedećih izvora:</t>
  </si>
  <si>
    <t>A.1.</t>
  </si>
  <si>
    <t xml:space="preserve">                                                                                             IZVJEŠĆE  O IZVRŠENJU PROGRAMA</t>
  </si>
  <si>
    <t xml:space="preserve">                                                                                    U 2018. GODINI</t>
  </si>
  <si>
    <t>1. Izrada tehničke dokumentacije</t>
  </si>
  <si>
    <t>R390</t>
  </si>
  <si>
    <t>komunalni doprinos</t>
  </si>
  <si>
    <t>1. Komunalna urbana oprema (stalci za bic., pametna klupa, koševi, klupe)</t>
  </si>
  <si>
    <t>2. Prometna urbana oprema</t>
  </si>
  <si>
    <t>3. Urbana oprema - park za pse</t>
  </si>
  <si>
    <t>4. Urbana oprema za igrališta</t>
  </si>
  <si>
    <t>R415.1</t>
  </si>
  <si>
    <t>koncesija na turističkom zemljištu</t>
  </si>
  <si>
    <t>R415.2</t>
  </si>
  <si>
    <t>višak prihoda pos.namjene</t>
  </si>
  <si>
    <t>5. Uređenje Centralnog trga u Puntu</t>
  </si>
  <si>
    <t>R364.2</t>
  </si>
  <si>
    <t>prih.od prodaje nefinanc.imovine</t>
  </si>
  <si>
    <t>R364.1</t>
  </si>
  <si>
    <t>višak-komunalni doprinos</t>
  </si>
  <si>
    <t>R364.4</t>
  </si>
  <si>
    <t>naknada za konc. na tur. zemlj.</t>
  </si>
  <si>
    <t>6. Ograđivanje lokacija za prikupljanje otpada</t>
  </si>
  <si>
    <t>7. Izgradnja zidova na parkiralištu Punta de bij u Puntu</t>
  </si>
  <si>
    <t>8. Uređenje špine u donjem selu u Staroj Baški</t>
  </si>
  <si>
    <t>9. Ostala gradnja na javnim površinama</t>
  </si>
  <si>
    <t>1. Otkup zemljišta za kružni tok</t>
  </si>
  <si>
    <t>R400.4</t>
  </si>
  <si>
    <t>2. Otkup zemljišta za SU15</t>
  </si>
  <si>
    <t>R213.1</t>
  </si>
  <si>
    <t>3. Otkup zemljišta za KPP 18</t>
  </si>
  <si>
    <t>4. Otkup zemljišta za SU 6</t>
  </si>
  <si>
    <t>5. Otkup zemljišta za OU 42</t>
  </si>
  <si>
    <t>6. Javni parking</t>
  </si>
  <si>
    <t>7. Otkup zemljišta za OU21, SU5 i OU22</t>
  </si>
  <si>
    <t>8. Ostale imovinsko-pravne radnje</t>
  </si>
  <si>
    <t>2. Projektna dokumentacija - SU 6</t>
  </si>
  <si>
    <t>3. Projektna dokumentacija KPP 18</t>
  </si>
  <si>
    <t>4. Projektna dokumentacija KPP 3 (UPU 9)</t>
  </si>
  <si>
    <t>5. Projektna dokumentacija OU 28</t>
  </si>
  <si>
    <t>6. Projektna dokumentacija OU 42</t>
  </si>
  <si>
    <t>7. Projektna dokumentacija parkirališta na zaobilaznici</t>
  </si>
  <si>
    <t>8. Tehnička dokumentacija rekonstrukcije dijela ulice Obala u Puntu</t>
  </si>
  <si>
    <t>9. Izrada ostale tehničke dokumentacije (projekti, parcelacije)</t>
  </si>
  <si>
    <t>1. Izgradnja prometnica, parkirališta I kontaktnih pješačkih zona uz POS</t>
  </si>
  <si>
    <t>R212.1</t>
  </si>
  <si>
    <t>kapital.pomoći iz županijskog prorač.</t>
  </si>
  <si>
    <t>R212.4</t>
  </si>
  <si>
    <t>prih.od prenamjene polj. zemlj.</t>
  </si>
  <si>
    <t>R212.6</t>
  </si>
  <si>
    <t>opći prihodi</t>
  </si>
  <si>
    <t>R400.03</t>
  </si>
  <si>
    <t>5. Rekonstrukcija dijela ulice Obala u Puntu</t>
  </si>
  <si>
    <t>6. Gradnja ostalih nerazvrstanih cesta</t>
  </si>
  <si>
    <t>1. Izgradnja JR u ulici Kralja Zvonimira</t>
  </si>
  <si>
    <t>2. Izgradnja JR u Plavničkoj ulici</t>
  </si>
  <si>
    <t>3. Izgradnja JR u ulici Pod topol</t>
  </si>
  <si>
    <t>4. Izgradnja JR uz POS</t>
  </si>
  <si>
    <t>R215.2</t>
  </si>
  <si>
    <t>komunalna naknada</t>
  </si>
  <si>
    <t>5. Izgradnja JR na Centralnom trgu</t>
  </si>
  <si>
    <t>6. Ostala ulaganja u JR Stara Baška</t>
  </si>
  <si>
    <t>7. Ostala ulaganja u JR Punat</t>
  </si>
  <si>
    <t>SVEUKUPNO A.3:</t>
  </si>
  <si>
    <t>R359.03</t>
  </si>
  <si>
    <t>Gradnja objekata i uređaja, te nabave opreme iz članka 1. ovog Programa, financirala se iz slijedećih izvora:</t>
  </si>
  <si>
    <t>B.</t>
  </si>
  <si>
    <t>1. Proračun Općine Punat za 2018. godinu:</t>
  </si>
  <si>
    <t>Komunalni doprinos</t>
  </si>
  <si>
    <t>Višak komunalnog doprinosa</t>
  </si>
  <si>
    <t>Naknada za koncesija na turističkom zemljištu</t>
  </si>
  <si>
    <t>Ostali prihodi od prodaje nefinancijske imovine</t>
  </si>
  <si>
    <t>Opći prihodi</t>
  </si>
  <si>
    <t>Ostali prihodi posebne namjene</t>
  </si>
  <si>
    <t>Višak prihoda posebne namjene</t>
  </si>
  <si>
    <t>Kapitalna pomoć iz županijskog proračuna</t>
  </si>
  <si>
    <t xml:space="preserve">Javne površine, nerazvrstane ceste, javna rasvjeta, groblja, Božićno - Novogodišnja dekoracija i iluminacija: </t>
  </si>
  <si>
    <t>R256.7</t>
  </si>
  <si>
    <t>ostali prihodi od prodaje nef. Imovine</t>
  </si>
  <si>
    <t>3. Projektna dokumentacija sanitarne kanalizacije i rekonstrukcije vodovoda na predjelu Buke u Puntu</t>
  </si>
  <si>
    <t>1.Izgradnja vodovodne i kanalizacijske mreže u Starobašćanskoj</t>
  </si>
  <si>
    <t>povećanje temeljnog kapitala</t>
  </si>
  <si>
    <t xml:space="preserve">R256 </t>
  </si>
  <si>
    <t>3. Oborinska odvodnja u sklopu EU projekta</t>
  </si>
  <si>
    <t>4. Radovi na proširenju vodovoda i fekalne odvodnje - POS</t>
  </si>
  <si>
    <t>5. Radovi na proširenju oborinske odvodnje - POS</t>
  </si>
  <si>
    <t>R256.8</t>
  </si>
  <si>
    <t>R256.2</t>
  </si>
  <si>
    <t>R256.5</t>
  </si>
  <si>
    <t>višak-ostali prihodi pos.namjene</t>
  </si>
  <si>
    <t>R256.6</t>
  </si>
  <si>
    <t>6. Spajanje vodovoda za odvodnje za OŠ Punat</t>
  </si>
  <si>
    <t>naknada za razvoj</t>
  </si>
  <si>
    <t>B</t>
  </si>
  <si>
    <t>B.a)</t>
  </si>
  <si>
    <t>B.b)</t>
  </si>
  <si>
    <t>UKUPNO B.</t>
  </si>
  <si>
    <t>1. Proračun Općine Punat za 2018. godinu :</t>
  </si>
  <si>
    <t>Vodni doprinos</t>
  </si>
  <si>
    <t>Višak - ostali prihodi posebne namjene</t>
  </si>
  <si>
    <t xml:space="preserve">SVEUKUPNA REKAPITULACIJA GRAĐENJA OBJEKATA,  UREĐAJA  </t>
  </si>
  <si>
    <t>I NABAVE OPREME KOMUNALNE INFRASTRUKTURE U 2018. GODINI</t>
  </si>
  <si>
    <t>B.Građevine za javnu odvodnju</t>
  </si>
  <si>
    <t>A. Javne površine, nerazvrstane ceste, javna rasvjeta, groblja, Božićno - Novogodišnja dekoracija i iluminacija</t>
  </si>
  <si>
    <t>I NABAVU OPREME KOMUNALNE INFRASTRUKTURE U 2018. GODINI</t>
  </si>
  <si>
    <t>1. Proračun Općine Punat za 2018. godini</t>
  </si>
  <si>
    <t>UKUPNO Proračun Općine Punat za 2018. godinu</t>
  </si>
  <si>
    <t>Izvješće o izvršenju Programa gradnje objekata i uređaja komunalne infrastrukture u 2018. godini objavit će se u "Službenim novinama Primorsko-goranske  županije".</t>
  </si>
  <si>
    <t>Građevine za javnu odvodnju:</t>
  </si>
  <si>
    <t>Program gradnje objekata i uređaja komunalne infrastrukture na području Općine Punat u 2018. godini ("Službene novine Primorsko goranske županije" broj 38/17, 20/18 i 42/18), izvršen je u 2018. godini kako slijedi:</t>
  </si>
  <si>
    <t xml:space="preserve"> Članak 2.</t>
  </si>
  <si>
    <t>UKUPNO A2.a:</t>
  </si>
  <si>
    <t>R400.5</t>
  </si>
  <si>
    <t>UKUPNO A2.b:</t>
  </si>
  <si>
    <t>R212.7</t>
  </si>
  <si>
    <t>R212.8</t>
  </si>
  <si>
    <t>2. Dodatna ulaganja u obnovu zapuštenih nerazvrstanih cesta - poljski putovi</t>
  </si>
  <si>
    <t>opći prihodi i primici</t>
  </si>
  <si>
    <t>R471</t>
  </si>
  <si>
    <t>8. Izmještanje opreme javne rasvjete</t>
  </si>
  <si>
    <t>SVEUKUPNO U 2018. GODINI:</t>
  </si>
  <si>
    <t>SVEUKUPNO A.:</t>
  </si>
  <si>
    <t>7. Ostala izgradnja oborinske odvodnje</t>
  </si>
  <si>
    <t>2. Oborinska odvodnja I.G.Kovačića - Obala sa separatorom i ispustom u more</t>
  </si>
  <si>
    <t>2. Tehnička dokumentacija oborinske odvodnje - razno</t>
  </si>
  <si>
    <t>Punat, 14. ožujka 2019. godine</t>
  </si>
  <si>
    <t>Komunalna naknada</t>
  </si>
  <si>
    <t>Prihodi od prenamjene poljoprivrednog zemljišta</t>
  </si>
  <si>
    <t>3. Sufinanciranje izgradnje kružnog toka u Puntu</t>
  </si>
  <si>
    <t>4. Izgradnja odvojka KPP3 u Staroj Baški</t>
  </si>
  <si>
    <t>kapital.pomoći iz državnog prorač.</t>
  </si>
  <si>
    <t>Kapitalna pomoć iz državnog proračuna</t>
  </si>
  <si>
    <t>Na temelju članka 71. Zakona o komunalnom gospodarstvu ("Narodne novine" broj 68/18 i 110/18)  i članka 45. Statuta Općine Punat ("Službene novine Primorsko- goranske županije" broj 8/18 i 110/18), podnosim</t>
  </si>
  <si>
    <t>KLASA:080-02/19-01/1</t>
  </si>
  <si>
    <t>URBROJ:2142-02-02/1-19-8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</si>
</sst>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;[Red]#,##0.00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</font>
    <font>
      <i/>
      <u/>
      <sz val="10"/>
      <name val="Arial"/>
      <family val="2"/>
      <charset val="238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B050"/>
      <name val="Arial"/>
      <family val="2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0" fillId="3" borderId="0" xfId="0" applyNumberFormat="1" applyFill="1" applyAlignment="1">
      <alignment horizontal="center"/>
    </xf>
    <xf numFmtId="0" fontId="0" fillId="3" borderId="0" xfId="0" applyFill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49" fontId="5" fillId="0" borderId="0" xfId="0" applyNumberFormat="1" applyFont="1"/>
    <xf numFmtId="49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9" fontId="5" fillId="0" borderId="4" xfId="0" applyNumberFormat="1" applyFont="1" applyBorder="1"/>
    <xf numFmtId="49" fontId="5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49" fontId="5" fillId="0" borderId="5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9" fontId="4" fillId="0" borderId="5" xfId="0" applyNumberFormat="1" applyFont="1" applyBorder="1"/>
    <xf numFmtId="49" fontId="5" fillId="0" borderId="3" xfId="0" applyNumberFormat="1" applyFont="1" applyBorder="1"/>
    <xf numFmtId="0" fontId="4" fillId="0" borderId="6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4" fontId="5" fillId="0" borderId="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4" fontId="7" fillId="0" borderId="0" xfId="0" applyNumberFormat="1" applyFont="1"/>
    <xf numFmtId="4" fontId="4" fillId="0" borderId="4" xfId="0" applyNumberFormat="1" applyFont="1" applyBorder="1"/>
    <xf numFmtId="4" fontId="0" fillId="0" borderId="0" xfId="0" applyNumberFormat="1" applyAlignment="1">
      <alignment horizontal="right"/>
    </xf>
    <xf numFmtId="49" fontId="14" fillId="0" borderId="0" xfId="0" applyNumberFormat="1" applyFont="1"/>
    <xf numFmtId="49" fontId="8" fillId="0" borderId="0" xfId="0" applyNumberFormat="1" applyFont="1" applyAlignment="1">
      <alignment horizontal="center"/>
    </xf>
    <xf numFmtId="49" fontId="8" fillId="0" borderId="0" xfId="0" applyNumberFormat="1" applyFont="1"/>
    <xf numFmtId="4" fontId="8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49" fontId="5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4" fillId="0" borderId="9" xfId="0" applyFont="1" applyBorder="1" applyAlignment="1">
      <alignment horizontal="center"/>
    </xf>
    <xf numFmtId="4" fontId="4" fillId="0" borderId="9" xfId="0" applyNumberFormat="1" applyFont="1" applyBorder="1"/>
    <xf numFmtId="0" fontId="0" fillId="0" borderId="5" xfId="0" applyBorder="1"/>
    <xf numFmtId="0" fontId="19" fillId="0" borderId="2" xfId="0" applyFont="1" applyBorder="1" applyAlignment="1">
      <alignment horizontal="center"/>
    </xf>
    <xf numFmtId="49" fontId="4" fillId="0" borderId="3" xfId="0" applyNumberFormat="1" applyFont="1" applyBorder="1"/>
    <xf numFmtId="49" fontId="5" fillId="0" borderId="10" xfId="0" applyNumberFormat="1" applyFont="1" applyBorder="1" applyAlignment="1">
      <alignment horizontal="center"/>
    </xf>
    <xf numFmtId="49" fontId="4" fillId="0" borderId="9" xfId="0" applyNumberFormat="1" applyFont="1" applyBorder="1"/>
    <xf numFmtId="49" fontId="4" fillId="0" borderId="5" xfId="0" applyNumberFormat="1" applyFont="1" applyBorder="1" applyAlignment="1">
      <alignment horizontal="center" wrapText="1"/>
    </xf>
    <xf numFmtId="4" fontId="19" fillId="0" borderId="2" xfId="0" applyNumberFormat="1" applyFont="1" applyBorder="1"/>
    <xf numFmtId="49" fontId="4" fillId="0" borderId="14" xfId="0" applyNumberFormat="1" applyFont="1" applyBorder="1"/>
    <xf numFmtId="4" fontId="4" fillId="0" borderId="3" xfId="0" applyNumberFormat="1" applyFont="1" applyBorder="1" applyAlignment="1">
      <alignment horizontal="right"/>
    </xf>
    <xf numFmtId="4" fontId="20" fillId="0" borderId="2" xfId="0" applyNumberFormat="1" applyFont="1" applyBorder="1"/>
    <xf numFmtId="49" fontId="5" fillId="0" borderId="10" xfId="0" applyNumberFormat="1" applyFont="1" applyBorder="1"/>
    <xf numFmtId="49" fontId="5" fillId="0" borderId="10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0" fontId="0" fillId="0" borderId="4" xfId="0" applyBorder="1"/>
    <xf numFmtId="49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2" fillId="0" borderId="0" xfId="0" applyFont="1"/>
    <xf numFmtId="0" fontId="2" fillId="4" borderId="0" xfId="0" applyFont="1" applyFill="1"/>
    <xf numFmtId="49" fontId="1" fillId="0" borderId="9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/>
    <xf numFmtId="4" fontId="1" fillId="0" borderId="1" xfId="0" applyNumberFormat="1" applyFont="1" applyBorder="1"/>
    <xf numFmtId="0" fontId="21" fillId="0" borderId="0" xfId="0" applyFont="1"/>
    <xf numFmtId="164" fontId="21" fillId="0" borderId="0" xfId="0" applyNumberFormat="1" applyFont="1"/>
    <xf numFmtId="49" fontId="1" fillId="0" borderId="2" xfId="0" applyNumberFormat="1" applyFont="1" applyBorder="1"/>
    <xf numFmtId="49" fontId="9" fillId="0" borderId="4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22" fillId="0" borderId="0" xfId="0" applyFont="1"/>
    <xf numFmtId="4" fontId="0" fillId="0" borderId="0" xfId="0" applyNumberFormat="1"/>
    <xf numFmtId="4" fontId="22" fillId="0" borderId="0" xfId="0" applyNumberFormat="1" applyFont="1"/>
    <xf numFmtId="49" fontId="3" fillId="0" borderId="2" xfId="0" applyNumberFormat="1" applyFont="1" applyBorder="1"/>
    <xf numFmtId="49" fontId="23" fillId="0" borderId="0" xfId="0" applyNumberFormat="1" applyFont="1"/>
    <xf numFmtId="0" fontId="13" fillId="0" borderId="0" xfId="0" applyFont="1"/>
    <xf numFmtId="49" fontId="24" fillId="0" borderId="0" xfId="0" applyNumberFormat="1" applyFont="1"/>
    <xf numFmtId="4" fontId="13" fillId="0" borderId="0" xfId="0" applyNumberFormat="1" applyFont="1"/>
    <xf numFmtId="49" fontId="11" fillId="0" borderId="2" xfId="0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0" applyNumberFormat="1" applyFont="1" applyBorder="1"/>
    <xf numFmtId="4" fontId="11" fillId="0" borderId="2" xfId="0" applyNumberFormat="1" applyFont="1" applyBorder="1"/>
    <xf numFmtId="4" fontId="5" fillId="0" borderId="6" xfId="0" applyNumberFormat="1" applyFont="1" applyBorder="1" applyAlignment="1">
      <alignment horizontal="right"/>
    </xf>
    <xf numFmtId="4" fontId="25" fillId="0" borderId="2" xfId="0" applyNumberFormat="1" applyFont="1" applyBorder="1"/>
    <xf numFmtId="4" fontId="26" fillId="0" borderId="2" xfId="0" applyNumberFormat="1" applyFont="1" applyBorder="1"/>
    <xf numFmtId="4" fontId="21" fillId="0" borderId="0" xfId="0" applyNumberFormat="1" applyFont="1"/>
    <xf numFmtId="4" fontId="2" fillId="4" borderId="0" xfId="0" applyNumberFormat="1" applyFont="1" applyFill="1"/>
    <xf numFmtId="0" fontId="2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5" fontId="3" fillId="0" borderId="2" xfId="0" applyNumberFormat="1" applyFont="1" applyBorder="1"/>
    <xf numFmtId="49" fontId="27" fillId="0" borderId="9" xfId="0" applyNumberFormat="1" applyFont="1" applyBorder="1"/>
    <xf numFmtId="49" fontId="27" fillId="0" borderId="1" xfId="0" applyNumberFormat="1" applyFont="1" applyBorder="1" applyAlignment="1">
      <alignment horizontal="center" wrapText="1"/>
    </xf>
    <xf numFmtId="4" fontId="27" fillId="0" borderId="2" xfId="0" applyNumberFormat="1" applyFont="1" applyBorder="1"/>
    <xf numFmtId="0" fontId="27" fillId="0" borderId="1" xfId="0" applyFont="1" applyBorder="1" applyAlignment="1">
      <alignment horizontal="center" wrapText="1"/>
    </xf>
    <xf numFmtId="4" fontId="27" fillId="0" borderId="2" xfId="0" applyNumberFormat="1" applyFont="1" applyBorder="1" applyAlignment="1">
      <alignment horizontal="right"/>
    </xf>
    <xf numFmtId="49" fontId="27" fillId="0" borderId="2" xfId="0" applyNumberFormat="1" applyFont="1" applyBorder="1" applyAlignment="1">
      <alignment horizontal="center" wrapText="1"/>
    </xf>
    <xf numFmtId="49" fontId="27" fillId="0" borderId="2" xfId="0" applyNumberFormat="1" applyFont="1" applyBorder="1"/>
    <xf numFmtId="49" fontId="27" fillId="0" borderId="2" xfId="0" applyNumberFormat="1" applyFont="1" applyBorder="1" applyAlignment="1">
      <alignment horizontal="center"/>
    </xf>
    <xf numFmtId="4" fontId="27" fillId="0" borderId="5" xfId="0" applyNumberFormat="1" applyFont="1" applyBorder="1" applyAlignment="1">
      <alignment horizontal="right"/>
    </xf>
    <xf numFmtId="0" fontId="27" fillId="0" borderId="6" xfId="0" applyFont="1" applyBorder="1" applyAlignment="1">
      <alignment horizontal="center"/>
    </xf>
    <xf numFmtId="0" fontId="27" fillId="0" borderId="2" xfId="0" applyFont="1" applyBorder="1" applyAlignment="1">
      <alignment horizontal="center" wrapText="1"/>
    </xf>
    <xf numFmtId="4" fontId="27" fillId="0" borderId="8" xfId="0" applyNumberFormat="1" applyFont="1" applyBorder="1" applyAlignment="1">
      <alignment horizontal="right"/>
    </xf>
    <xf numFmtId="0" fontId="27" fillId="0" borderId="2" xfId="0" applyFont="1" applyBorder="1"/>
    <xf numFmtId="0" fontId="27" fillId="0" borderId="14" xfId="0" applyFont="1" applyBorder="1" applyAlignment="1">
      <alignment horizontal="center"/>
    </xf>
    <xf numFmtId="0" fontId="27" fillId="0" borderId="3" xfId="0" applyFont="1" applyBorder="1" applyAlignment="1">
      <alignment horizontal="center" wrapText="1"/>
    </xf>
    <xf numFmtId="49" fontId="27" fillId="0" borderId="14" xfId="0" applyNumberFormat="1" applyFont="1" applyBorder="1"/>
    <xf numFmtId="4" fontId="27" fillId="0" borderId="7" xfId="0" applyNumberFormat="1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4" fontId="27" fillId="0" borderId="3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5" xfId="0" applyFont="1" applyBorder="1"/>
    <xf numFmtId="49" fontId="2" fillId="0" borderId="11" xfId="0" applyNumberFormat="1" applyFont="1" applyBorder="1"/>
    <xf numFmtId="49" fontId="2" fillId="0" borderId="0" xfId="0" applyNumberFormat="1" applyFont="1" applyAlignment="1">
      <alignment horizontal="right"/>
    </xf>
    <xf numFmtId="4" fontId="7" fillId="0" borderId="13" xfId="0" applyNumberFormat="1" applyFont="1" applyBorder="1"/>
    <xf numFmtId="0" fontId="3" fillId="0" borderId="11" xfId="0" applyFont="1" applyBorder="1"/>
    <xf numFmtId="4" fontId="7" fillId="0" borderId="13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right"/>
    </xf>
    <xf numFmtId="4" fontId="7" fillId="0" borderId="2" xfId="0" applyNumberFormat="1" applyFont="1" applyBorder="1"/>
    <xf numFmtId="4" fontId="1" fillId="0" borderId="0" xfId="0" applyNumberFormat="1" applyFont="1"/>
    <xf numFmtId="4" fontId="7" fillId="0" borderId="2" xfId="0" applyNumberFormat="1" applyFont="1" applyBorder="1" applyAlignment="1">
      <alignment horizontal="right"/>
    </xf>
    <xf numFmtId="165" fontId="27" fillId="0" borderId="2" xfId="0" applyNumberFormat="1" applyFont="1" applyBorder="1"/>
    <xf numFmtId="49" fontId="27" fillId="0" borderId="2" xfId="0" applyNumberFormat="1" applyFont="1" applyBorder="1" applyAlignment="1">
      <alignment wrapText="1"/>
    </xf>
    <xf numFmtId="49" fontId="28" fillId="0" borderId="0" xfId="0" applyNumberFormat="1" applyFont="1"/>
    <xf numFmtId="49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center" wrapText="1"/>
    </xf>
    <xf numFmtId="4" fontId="28" fillId="0" borderId="0" xfId="0" applyNumberFormat="1" applyFont="1"/>
    <xf numFmtId="49" fontId="28" fillId="0" borderId="4" xfId="0" applyNumberFormat="1" applyFont="1" applyBorder="1"/>
    <xf numFmtId="49" fontId="27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center" wrapText="1"/>
    </xf>
    <xf numFmtId="4" fontId="28" fillId="0" borderId="4" xfId="0" applyNumberFormat="1" applyFont="1" applyBorder="1"/>
    <xf numFmtId="4" fontId="27" fillId="0" borderId="3" xfId="0" applyNumberFormat="1" applyFont="1" applyBorder="1"/>
    <xf numFmtId="49" fontId="27" fillId="0" borderId="2" xfId="0" applyNumberFormat="1" applyFont="1" applyBorder="1" applyAlignment="1">
      <alignment horizontal="right"/>
    </xf>
    <xf numFmtId="4" fontId="27" fillId="0" borderId="4" xfId="0" applyNumberFormat="1" applyFont="1" applyBorder="1" applyAlignment="1">
      <alignment horizontal="center" wrapText="1"/>
    </xf>
    <xf numFmtId="49" fontId="27" fillId="0" borderId="3" xfId="0" applyNumberFormat="1" applyFont="1" applyBorder="1" applyAlignment="1">
      <alignment horizontal="right"/>
    </xf>
    <xf numFmtId="4" fontId="27" fillId="0" borderId="2" xfId="0" applyNumberFormat="1" applyFont="1" applyBorder="1" applyAlignment="1">
      <alignment horizontal="center" wrapText="1"/>
    </xf>
    <xf numFmtId="49" fontId="28" fillId="0" borderId="9" xfId="0" applyNumberFormat="1" applyFont="1" applyBorder="1"/>
    <xf numFmtId="4" fontId="28" fillId="0" borderId="1" xfId="0" applyNumberFormat="1" applyFont="1" applyBorder="1" applyAlignment="1">
      <alignment horizontal="center" wrapText="1"/>
    </xf>
    <xf numFmtId="4" fontId="28" fillId="0" borderId="2" xfId="0" applyNumberFormat="1" applyFont="1" applyBorder="1"/>
    <xf numFmtId="49" fontId="28" fillId="0" borderId="14" xfId="0" applyNumberFormat="1" applyFont="1" applyBorder="1"/>
    <xf numFmtId="4" fontId="19" fillId="0" borderId="0" xfId="0" applyNumberFormat="1" applyFont="1"/>
    <xf numFmtId="49" fontId="28" fillId="0" borderId="1" xfId="0" applyNumberFormat="1" applyFont="1" applyBorder="1" applyAlignment="1">
      <alignment horizontal="right"/>
    </xf>
    <xf numFmtId="4" fontId="28" fillId="0" borderId="5" xfId="0" applyNumberFormat="1" applyFont="1" applyBorder="1" applyAlignment="1">
      <alignment horizontal="center" wrapText="1"/>
    </xf>
    <xf numFmtId="0" fontId="27" fillId="0" borderId="5" xfId="0" applyFont="1" applyBorder="1"/>
    <xf numFmtId="4" fontId="27" fillId="0" borderId="5" xfId="0" applyNumberFormat="1" applyFont="1" applyBorder="1"/>
    <xf numFmtId="49" fontId="28" fillId="0" borderId="4" xfId="0" applyNumberFormat="1" applyFont="1" applyBorder="1" applyAlignment="1">
      <alignment horizontal="right"/>
    </xf>
    <xf numFmtId="4" fontId="28" fillId="0" borderId="7" xfId="0" applyNumberFormat="1" applyFont="1" applyBorder="1" applyAlignment="1">
      <alignment horizontal="center" wrapText="1"/>
    </xf>
    <xf numFmtId="4" fontId="27" fillId="0" borderId="7" xfId="0" applyNumberFormat="1" applyFont="1" applyBorder="1"/>
    <xf numFmtId="4" fontId="28" fillId="0" borderId="5" xfId="0" applyNumberFormat="1" applyFont="1" applyBorder="1"/>
    <xf numFmtId="49" fontId="4" fillId="0" borderId="0" xfId="0" applyNumberFormat="1" applyFont="1" applyAlignment="1">
      <alignment horizontal="left"/>
    </xf>
    <xf numFmtId="49" fontId="28" fillId="0" borderId="12" xfId="0" applyNumberFormat="1" applyFont="1" applyBorder="1"/>
    <xf numFmtId="49" fontId="27" fillId="0" borderId="10" xfId="0" applyNumberFormat="1" applyFont="1" applyBorder="1" applyAlignment="1">
      <alignment horizontal="right"/>
    </xf>
    <xf numFmtId="4" fontId="27" fillId="0" borderId="8" xfId="0" applyNumberFormat="1" applyFont="1" applyBorder="1" applyAlignment="1">
      <alignment horizontal="center" wrapText="1"/>
    </xf>
    <xf numFmtId="0" fontId="27" fillId="0" borderId="8" xfId="0" applyFont="1" applyBorder="1"/>
    <xf numFmtId="4" fontId="28" fillId="0" borderId="2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left" vertical="top"/>
    </xf>
    <xf numFmtId="4" fontId="29" fillId="0" borderId="2" xfId="0" applyNumberFormat="1" applyFont="1" applyBorder="1"/>
    <xf numFmtId="4" fontId="5" fillId="0" borderId="3" xfId="0" applyNumberFormat="1" applyFont="1" applyBorder="1"/>
    <xf numFmtId="4" fontId="11" fillId="0" borderId="3" xfId="0" applyNumberFormat="1" applyFont="1" applyBorder="1" applyAlignment="1">
      <alignment horizontal="right"/>
    </xf>
    <xf numFmtId="49" fontId="27" fillId="0" borderId="9" xfId="0" applyNumberFormat="1" applyFont="1" applyBorder="1" applyAlignment="1">
      <alignment wrapText="1" shrinkToFit="1"/>
    </xf>
    <xf numFmtId="49" fontId="27" fillId="0" borderId="9" xfId="0" applyNumberFormat="1" applyFont="1" applyBorder="1" applyAlignment="1">
      <alignment wrapText="1"/>
    </xf>
    <xf numFmtId="4" fontId="30" fillId="5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49" fontId="27" fillId="0" borderId="14" xfId="0" applyNumberFormat="1" applyFont="1" applyBorder="1" applyAlignment="1">
      <alignment wrapText="1"/>
    </xf>
    <xf numFmtId="4" fontId="27" fillId="0" borderId="3" xfId="0" applyNumberFormat="1" applyFont="1" applyBorder="1" applyAlignment="1">
      <alignment horizontal="center" wrapText="1"/>
    </xf>
    <xf numFmtId="4" fontId="3" fillId="0" borderId="2" xfId="0" applyNumberFormat="1" applyFont="1" applyBorder="1"/>
    <xf numFmtId="49" fontId="27" fillId="0" borderId="2" xfId="0" applyNumberFormat="1" applyFont="1" applyBorder="1" applyAlignment="1">
      <alignment horizontal="left" wrapText="1"/>
    </xf>
    <xf numFmtId="4" fontId="2" fillId="0" borderId="0" xfId="0" applyNumberFormat="1" applyFont="1"/>
    <xf numFmtId="4" fontId="0" fillId="0" borderId="2" xfId="0" applyNumberFormat="1" applyBorder="1"/>
    <xf numFmtId="4" fontId="12" fillId="0" borderId="2" xfId="0" applyNumberFormat="1" applyFont="1" applyBorder="1"/>
    <xf numFmtId="4" fontId="7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9" fontId="27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9" fontId="27" fillId="0" borderId="6" xfId="0" applyNumberFormat="1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left" vertical="center"/>
    </xf>
    <xf numFmtId="49" fontId="27" fillId="0" borderId="3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27" fillId="0" borderId="6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27" fillId="0" borderId="6" xfId="0" applyNumberFormat="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27" fillId="0" borderId="6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5" fillId="0" borderId="2" xfId="0" applyNumberFormat="1" applyFont="1" applyBorder="1"/>
    <xf numFmtId="0" fontId="0" fillId="0" borderId="2" xfId="0" applyBorder="1"/>
    <xf numFmtId="49" fontId="1" fillId="0" borderId="9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27" fillId="0" borderId="6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9" fontId="27" fillId="0" borderId="6" xfId="0" applyNumberFormat="1" applyFont="1" applyBorder="1" applyAlignment="1">
      <alignment horizontal="center" wrapText="1"/>
    </xf>
    <xf numFmtId="4" fontId="27" fillId="0" borderId="6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3" fillId="0" borderId="6" xfId="0" applyNumberFormat="1" applyFont="1" applyBorder="1" applyAlignment="1">
      <alignment wrapText="1"/>
    </xf>
    <xf numFmtId="0" fontId="0" fillId="0" borderId="15" xfId="0" applyBorder="1" applyAlignment="1">
      <alignment wrapText="1"/>
    </xf>
    <xf numFmtId="49" fontId="27" fillId="0" borderId="6" xfId="0" applyNumberFormat="1" applyFont="1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4" fontId="3" fillId="0" borderId="6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8"/>
  <sheetViews>
    <sheetView tabSelected="1" zoomScale="85" zoomScaleNormal="85" workbookViewId="0">
      <selection activeCell="B231" sqref="B231"/>
    </sheetView>
  </sheetViews>
  <sheetFormatPr defaultRowHeight="15" x14ac:dyDescent="0.25"/>
  <cols>
    <col min="1" max="1" width="6.7109375" customWidth="1"/>
    <col min="2" max="2" width="43" customWidth="1"/>
    <col min="3" max="3" width="9.140625" customWidth="1"/>
    <col min="4" max="4" width="32.42578125" customWidth="1"/>
    <col min="5" max="5" width="20" customWidth="1"/>
    <col min="6" max="6" width="22" customWidth="1"/>
    <col min="7" max="7" width="18.28515625" customWidth="1"/>
    <col min="8" max="9" width="11.7109375" bestFit="1" customWidth="1"/>
  </cols>
  <sheetData>
    <row r="1" spans="1:6" s="72" customFormat="1" ht="29.25" customHeight="1" x14ac:dyDescent="0.25">
      <c r="A1" s="209" t="s">
        <v>208</v>
      </c>
      <c r="B1" s="209"/>
      <c r="C1" s="209"/>
      <c r="D1" s="209"/>
      <c r="E1" s="209"/>
      <c r="F1" s="209"/>
    </row>
    <row r="2" spans="1:6" x14ac:dyDescent="0.25">
      <c r="A2" s="6"/>
      <c r="B2" s="4"/>
      <c r="C2" s="5"/>
      <c r="D2" s="5"/>
    </row>
    <row r="3" spans="1:6" x14ac:dyDescent="0.25">
      <c r="A3" s="4"/>
      <c r="B3" s="7" t="s">
        <v>78</v>
      </c>
      <c r="C3" s="8"/>
      <c r="D3" s="9"/>
      <c r="E3" s="10"/>
    </row>
    <row r="4" spans="1:6" x14ac:dyDescent="0.25">
      <c r="A4" s="4"/>
      <c r="B4" s="11" t="s">
        <v>45</v>
      </c>
      <c r="C4" s="8"/>
      <c r="D4" s="9"/>
      <c r="E4" s="9"/>
    </row>
    <row r="5" spans="1:6" x14ac:dyDescent="0.25">
      <c r="A5" s="4"/>
      <c r="B5" s="7" t="s">
        <v>79</v>
      </c>
      <c r="C5" s="8"/>
      <c r="D5" s="9"/>
      <c r="E5" s="9"/>
    </row>
    <row r="6" spans="1:6" x14ac:dyDescent="0.25">
      <c r="A6" s="4"/>
      <c r="B6" s="12"/>
      <c r="C6" s="13"/>
      <c r="D6" s="14"/>
      <c r="E6" s="14"/>
    </row>
    <row r="7" spans="1:6" x14ac:dyDescent="0.25">
      <c r="A7" s="212" t="s">
        <v>0</v>
      </c>
      <c r="B7" s="212"/>
      <c r="C7" s="212"/>
      <c r="D7" s="212"/>
      <c r="E7" s="212"/>
      <c r="F7" s="212"/>
    </row>
    <row r="8" spans="1:6" ht="30" customHeight="1" x14ac:dyDescent="0.25">
      <c r="A8" s="211" t="s">
        <v>185</v>
      </c>
      <c r="B8" s="211"/>
      <c r="C8" s="211"/>
      <c r="D8" s="211"/>
      <c r="E8" s="211"/>
      <c r="F8" s="211"/>
    </row>
    <row r="9" spans="1:6" x14ac:dyDescent="0.25">
      <c r="A9" s="15"/>
      <c r="B9" s="1"/>
      <c r="C9" s="5"/>
    </row>
    <row r="10" spans="1:6" x14ac:dyDescent="0.25">
      <c r="A10" s="16" t="s">
        <v>77</v>
      </c>
      <c r="B10" s="16" t="s">
        <v>1</v>
      </c>
      <c r="C10" s="17"/>
      <c r="D10" s="18"/>
      <c r="E10" s="18"/>
    </row>
    <row r="11" spans="1:6" x14ac:dyDescent="0.25">
      <c r="A11" s="16"/>
      <c r="B11" s="16"/>
      <c r="C11" s="17"/>
      <c r="D11" s="18"/>
      <c r="E11" s="18"/>
    </row>
    <row r="12" spans="1:6" x14ac:dyDescent="0.25">
      <c r="A12" s="16" t="s">
        <v>2</v>
      </c>
      <c r="B12" s="16" t="s">
        <v>3</v>
      </c>
      <c r="C12" s="19"/>
      <c r="D12" s="20"/>
      <c r="E12" s="21"/>
    </row>
    <row r="13" spans="1:6" ht="26.25" x14ac:dyDescent="0.25">
      <c r="A13" s="16"/>
      <c r="B13" s="23"/>
      <c r="C13" s="74" t="s">
        <v>46</v>
      </c>
      <c r="D13" s="23" t="s">
        <v>4</v>
      </c>
      <c r="E13" s="25" t="s">
        <v>5</v>
      </c>
      <c r="F13" s="79" t="s">
        <v>49</v>
      </c>
    </row>
    <row r="14" spans="1:6" x14ac:dyDescent="0.25">
      <c r="A14" s="26"/>
      <c r="B14" s="109" t="s">
        <v>80</v>
      </c>
      <c r="C14" s="123" t="s">
        <v>81</v>
      </c>
      <c r="D14" s="124" t="s">
        <v>82</v>
      </c>
      <c r="E14" s="125">
        <v>11000</v>
      </c>
      <c r="F14" s="29">
        <v>9625</v>
      </c>
    </row>
    <row r="15" spans="1:6" x14ac:dyDescent="0.25">
      <c r="A15" s="26"/>
      <c r="B15" s="92" t="s">
        <v>52</v>
      </c>
      <c r="C15" s="28"/>
      <c r="D15" s="49"/>
      <c r="E15" s="43">
        <f>SUM(E14:E14)</f>
        <v>11000</v>
      </c>
      <c r="F15" s="43">
        <f>F14</f>
        <v>9625</v>
      </c>
    </row>
    <row r="16" spans="1:6" x14ac:dyDescent="0.25">
      <c r="A16" s="26"/>
      <c r="B16" s="26"/>
      <c r="C16" s="30"/>
      <c r="D16" s="31"/>
      <c r="E16" s="32"/>
      <c r="F16" s="106"/>
    </row>
    <row r="17" spans="1:7" x14ac:dyDescent="0.25">
      <c r="A17" s="16" t="s">
        <v>6</v>
      </c>
      <c r="B17" s="16" t="s">
        <v>7</v>
      </c>
      <c r="C17" s="17"/>
      <c r="D17" s="30"/>
      <c r="E17" s="18"/>
    </row>
    <row r="18" spans="1:7" ht="26.25" x14ac:dyDescent="0.25">
      <c r="A18" s="16"/>
      <c r="B18" s="82"/>
      <c r="C18" s="74" t="s">
        <v>46</v>
      </c>
      <c r="D18" s="45" t="s">
        <v>4</v>
      </c>
      <c r="E18" s="76" t="s">
        <v>5</v>
      </c>
      <c r="F18" s="79" t="s">
        <v>49</v>
      </c>
    </row>
    <row r="19" spans="1:7" ht="26.25" x14ac:dyDescent="0.25">
      <c r="A19" s="26"/>
      <c r="B19" s="194" t="s">
        <v>83</v>
      </c>
      <c r="C19" s="123" t="s">
        <v>8</v>
      </c>
      <c r="D19" s="127" t="s">
        <v>82</v>
      </c>
      <c r="E19" s="128">
        <v>50000</v>
      </c>
      <c r="F19" s="40">
        <v>44735.25</v>
      </c>
    </row>
    <row r="20" spans="1:7" x14ac:dyDescent="0.25">
      <c r="A20" s="26"/>
      <c r="B20" s="126" t="s">
        <v>84</v>
      </c>
      <c r="C20" s="123" t="s">
        <v>54</v>
      </c>
      <c r="D20" s="129" t="s">
        <v>82</v>
      </c>
      <c r="E20" s="130">
        <v>50000</v>
      </c>
      <c r="F20" s="40">
        <v>46775</v>
      </c>
    </row>
    <row r="21" spans="1:7" x14ac:dyDescent="0.25">
      <c r="A21" s="26"/>
      <c r="B21" s="126" t="s">
        <v>85</v>
      </c>
      <c r="C21" s="123" t="s">
        <v>63</v>
      </c>
      <c r="D21" s="129" t="s">
        <v>82</v>
      </c>
      <c r="E21" s="130">
        <v>10000</v>
      </c>
      <c r="F21" s="50">
        <v>18737.5</v>
      </c>
    </row>
    <row r="22" spans="1:7" x14ac:dyDescent="0.25">
      <c r="A22" s="26"/>
      <c r="B22" s="126" t="s">
        <v>86</v>
      </c>
      <c r="C22" s="123" t="s">
        <v>55</v>
      </c>
      <c r="D22" s="129" t="s">
        <v>82</v>
      </c>
      <c r="E22" s="130">
        <v>0</v>
      </c>
      <c r="F22" s="40">
        <v>0</v>
      </c>
    </row>
    <row r="23" spans="1:7" x14ac:dyDescent="0.25">
      <c r="A23" s="26"/>
      <c r="B23" s="126"/>
      <c r="C23" s="123" t="s">
        <v>87</v>
      </c>
      <c r="D23" s="131" t="s">
        <v>88</v>
      </c>
      <c r="E23" s="130">
        <v>101383.74</v>
      </c>
      <c r="F23" s="40">
        <v>99546.240000000005</v>
      </c>
    </row>
    <row r="24" spans="1:7" x14ac:dyDescent="0.25">
      <c r="A24" s="26"/>
      <c r="B24" s="126"/>
      <c r="C24" s="123" t="s">
        <v>89</v>
      </c>
      <c r="D24" s="131" t="s">
        <v>90</v>
      </c>
      <c r="E24" s="130">
        <v>3616.26</v>
      </c>
      <c r="F24" s="40">
        <v>3616.26</v>
      </c>
    </row>
    <row r="25" spans="1:7" x14ac:dyDescent="0.25">
      <c r="A25" s="26"/>
      <c r="B25" s="126" t="s">
        <v>91</v>
      </c>
      <c r="C25" s="123" t="s">
        <v>92</v>
      </c>
      <c r="D25" s="129" t="s">
        <v>93</v>
      </c>
      <c r="E25" s="130">
        <v>142401.97</v>
      </c>
      <c r="F25" s="40">
        <v>142274.18</v>
      </c>
    </row>
    <row r="26" spans="1:7" x14ac:dyDescent="0.25">
      <c r="A26" s="16"/>
      <c r="B26" s="126"/>
      <c r="C26" s="123" t="s">
        <v>94</v>
      </c>
      <c r="D26" s="129" t="s">
        <v>95</v>
      </c>
      <c r="E26" s="130">
        <v>351191.77</v>
      </c>
      <c r="F26" s="191">
        <v>351191.77</v>
      </c>
    </row>
    <row r="27" spans="1:7" x14ac:dyDescent="0.25">
      <c r="A27" s="16"/>
      <c r="B27" s="126"/>
      <c r="C27" s="123" t="s">
        <v>96</v>
      </c>
      <c r="D27" s="129" t="s">
        <v>97</v>
      </c>
      <c r="E27" s="130">
        <v>41616.26</v>
      </c>
      <c r="F27" s="191">
        <v>41742.15</v>
      </c>
    </row>
    <row r="28" spans="1:7" x14ac:dyDescent="0.25">
      <c r="A28" s="16"/>
      <c r="B28" s="126" t="s">
        <v>98</v>
      </c>
      <c r="C28" s="123" t="s">
        <v>62</v>
      </c>
      <c r="D28" s="129" t="s">
        <v>82</v>
      </c>
      <c r="E28" s="130">
        <v>29000</v>
      </c>
      <c r="F28" s="191">
        <v>28525</v>
      </c>
    </row>
    <row r="29" spans="1:7" ht="26.25" x14ac:dyDescent="0.25">
      <c r="A29" s="16"/>
      <c r="B29" s="195" t="s">
        <v>99</v>
      </c>
      <c r="C29" s="123" t="s">
        <v>62</v>
      </c>
      <c r="D29" s="129" t="s">
        <v>82</v>
      </c>
      <c r="E29" s="130">
        <v>205000</v>
      </c>
      <c r="F29" s="191">
        <v>199400</v>
      </c>
      <c r="G29" s="107"/>
    </row>
    <row r="30" spans="1:7" x14ac:dyDescent="0.25">
      <c r="A30" s="16"/>
      <c r="B30" s="126" t="s">
        <v>100</v>
      </c>
      <c r="C30" s="123" t="s">
        <v>62</v>
      </c>
      <c r="D30" s="129" t="s">
        <v>82</v>
      </c>
      <c r="E30" s="130">
        <v>25000</v>
      </c>
      <c r="F30" s="191">
        <v>0</v>
      </c>
    </row>
    <row r="31" spans="1:7" x14ac:dyDescent="0.25">
      <c r="A31" s="16"/>
      <c r="B31" s="126" t="s">
        <v>101</v>
      </c>
      <c r="C31" s="123" t="s">
        <v>62</v>
      </c>
      <c r="D31" s="129" t="s">
        <v>82</v>
      </c>
      <c r="E31" s="130">
        <v>20000</v>
      </c>
      <c r="F31" s="191">
        <f>246603.75-F28-F29-F30</f>
        <v>18678.75</v>
      </c>
    </row>
    <row r="32" spans="1:7" s="95" customFormat="1" x14ac:dyDescent="0.25">
      <c r="A32" s="16"/>
      <c r="B32" s="85" t="s">
        <v>53</v>
      </c>
      <c r="C32" s="93"/>
      <c r="D32" s="94"/>
      <c r="E32" s="86">
        <f>SUM(E19:E31)</f>
        <v>1029210</v>
      </c>
      <c r="F32" s="36">
        <f>SUM(F19:F31)</f>
        <v>995222.1</v>
      </c>
    </row>
    <row r="33" spans="1:9" x14ac:dyDescent="0.25">
      <c r="A33" s="16"/>
      <c r="B33" s="82" t="s">
        <v>9</v>
      </c>
      <c r="C33" s="23"/>
      <c r="D33" s="22"/>
      <c r="E33" s="77">
        <f>SUM(E15+E32)</f>
        <v>1040210</v>
      </c>
      <c r="F33" s="36">
        <f>SUM(F15+F32)</f>
        <v>1004847.1</v>
      </c>
    </row>
    <row r="34" spans="1:9" x14ac:dyDescent="0.25">
      <c r="A34" s="16"/>
      <c r="B34" s="16"/>
      <c r="C34" s="37"/>
      <c r="D34" s="16"/>
      <c r="E34" s="38"/>
    </row>
    <row r="35" spans="1:9" x14ac:dyDescent="0.25">
      <c r="A35" s="16" t="s">
        <v>10</v>
      </c>
      <c r="B35" s="16" t="s">
        <v>11</v>
      </c>
      <c r="C35" s="17"/>
      <c r="D35" s="31"/>
      <c r="E35" s="18"/>
    </row>
    <row r="36" spans="1:9" ht="26.25" x14ac:dyDescent="0.25">
      <c r="A36" s="16"/>
      <c r="B36" s="82"/>
      <c r="C36" s="74" t="s">
        <v>46</v>
      </c>
      <c r="D36" s="45" t="s">
        <v>4</v>
      </c>
      <c r="E36" s="25" t="s">
        <v>5</v>
      </c>
      <c r="F36" s="79" t="s">
        <v>49</v>
      </c>
    </row>
    <row r="37" spans="1:9" x14ac:dyDescent="0.25">
      <c r="A37" s="16" t="s">
        <v>12</v>
      </c>
      <c r="B37" s="82" t="s">
        <v>13</v>
      </c>
      <c r="C37" s="28"/>
      <c r="D37" s="39"/>
      <c r="E37" s="40"/>
      <c r="F37" s="40"/>
    </row>
    <row r="38" spans="1:9" s="55" customFormat="1" ht="12.75" x14ac:dyDescent="0.2">
      <c r="A38" s="5"/>
      <c r="B38" s="214" t="s">
        <v>102</v>
      </c>
      <c r="C38" s="123" t="s">
        <v>103</v>
      </c>
      <c r="D38" s="129" t="s">
        <v>93</v>
      </c>
      <c r="E38" s="130">
        <v>468200</v>
      </c>
      <c r="F38" s="50">
        <v>3935.6</v>
      </c>
      <c r="I38" s="96"/>
    </row>
    <row r="39" spans="1:9" s="55" customFormat="1" ht="12.75" x14ac:dyDescent="0.2">
      <c r="A39" s="1"/>
      <c r="B39" s="216"/>
      <c r="C39" s="123" t="s">
        <v>188</v>
      </c>
      <c r="D39" s="129" t="s">
        <v>193</v>
      </c>
      <c r="E39" s="130">
        <v>0</v>
      </c>
      <c r="F39" s="50">
        <v>461842.66</v>
      </c>
      <c r="H39" s="96"/>
      <c r="I39" s="96"/>
    </row>
    <row r="40" spans="1:9" s="55" customFormat="1" ht="12.75" x14ac:dyDescent="0.2">
      <c r="A40" s="1"/>
      <c r="B40" s="126" t="s">
        <v>104</v>
      </c>
      <c r="C40" s="123" t="s">
        <v>105</v>
      </c>
      <c r="D40" s="129" t="s">
        <v>93</v>
      </c>
      <c r="E40" s="130">
        <v>55342.18</v>
      </c>
      <c r="F40" s="196">
        <v>77526.97</v>
      </c>
      <c r="G40" s="96"/>
      <c r="H40" s="96"/>
      <c r="I40" s="96"/>
    </row>
    <row r="41" spans="1:9" s="55" customFormat="1" ht="12.75" x14ac:dyDescent="0.2">
      <c r="A41" s="1"/>
      <c r="B41" s="126" t="s">
        <v>106</v>
      </c>
      <c r="C41" s="123" t="s">
        <v>105</v>
      </c>
      <c r="D41" s="129" t="s">
        <v>93</v>
      </c>
      <c r="E41" s="130">
        <v>0</v>
      </c>
      <c r="F41" s="197">
        <v>0</v>
      </c>
      <c r="G41" s="96"/>
      <c r="H41" s="96"/>
      <c r="I41" s="96"/>
    </row>
    <row r="42" spans="1:9" s="55" customFormat="1" ht="12.75" x14ac:dyDescent="0.2">
      <c r="A42" s="1"/>
      <c r="B42" s="126" t="s">
        <v>107</v>
      </c>
      <c r="C42" s="123" t="s">
        <v>105</v>
      </c>
      <c r="D42" s="129" t="s">
        <v>93</v>
      </c>
      <c r="E42" s="130">
        <v>0</v>
      </c>
      <c r="F42" s="197">
        <v>0</v>
      </c>
      <c r="G42" s="122"/>
      <c r="H42" s="96"/>
      <c r="I42" s="96"/>
    </row>
    <row r="43" spans="1:9" s="55" customFormat="1" ht="12.75" x14ac:dyDescent="0.2">
      <c r="A43" s="1"/>
      <c r="B43" s="126" t="s">
        <v>108</v>
      </c>
      <c r="C43" s="123" t="s">
        <v>105</v>
      </c>
      <c r="D43" s="129" t="s">
        <v>93</v>
      </c>
      <c r="E43" s="130">
        <v>0</v>
      </c>
      <c r="F43" s="197">
        <v>0</v>
      </c>
      <c r="G43" s="96"/>
      <c r="H43" s="96"/>
      <c r="I43" s="96"/>
    </row>
    <row r="44" spans="1:9" s="55" customFormat="1" ht="12.75" x14ac:dyDescent="0.2">
      <c r="A44" s="1"/>
      <c r="B44" s="126" t="s">
        <v>109</v>
      </c>
      <c r="C44" s="123" t="s">
        <v>105</v>
      </c>
      <c r="D44" s="129" t="s">
        <v>93</v>
      </c>
      <c r="E44" s="130">
        <v>160056.82</v>
      </c>
      <c r="F44" s="197">
        <v>160056.82</v>
      </c>
      <c r="G44" s="96"/>
      <c r="H44" s="96"/>
      <c r="I44" s="96"/>
    </row>
    <row r="45" spans="1:9" s="55" customFormat="1" ht="12.75" x14ac:dyDescent="0.2">
      <c r="A45" s="1"/>
      <c r="B45" s="126" t="s">
        <v>110</v>
      </c>
      <c r="C45" s="123" t="s">
        <v>105</v>
      </c>
      <c r="D45" s="129" t="s">
        <v>93</v>
      </c>
      <c r="E45" s="130">
        <v>510000</v>
      </c>
      <c r="F45" s="197">
        <v>510000</v>
      </c>
      <c r="G45" s="96"/>
      <c r="H45" s="96"/>
      <c r="I45" s="96"/>
    </row>
    <row r="46" spans="1:9" s="55" customFormat="1" ht="12.75" x14ac:dyDescent="0.2">
      <c r="A46" s="1"/>
      <c r="B46" s="126" t="s">
        <v>111</v>
      </c>
      <c r="C46" s="123" t="s">
        <v>105</v>
      </c>
      <c r="D46" s="129" t="s">
        <v>93</v>
      </c>
      <c r="E46" s="130">
        <v>103906.54</v>
      </c>
      <c r="F46" s="196">
        <v>81721.75</v>
      </c>
      <c r="G46" s="96"/>
      <c r="H46" s="96"/>
      <c r="I46" s="96"/>
    </row>
    <row r="47" spans="1:9" x14ac:dyDescent="0.25">
      <c r="A47" s="16"/>
      <c r="B47" s="85" t="s">
        <v>187</v>
      </c>
      <c r="C47" s="48"/>
      <c r="D47" s="42"/>
      <c r="E47" s="43">
        <f>SUM(E38:E46)</f>
        <v>1297505.54</v>
      </c>
      <c r="F47" s="86">
        <f>SUM(F38:F46)</f>
        <v>1295083.8</v>
      </c>
      <c r="G47" s="107"/>
    </row>
    <row r="48" spans="1:9" x14ac:dyDescent="0.25">
      <c r="A48" s="16"/>
      <c r="B48" s="16"/>
      <c r="C48" s="17"/>
      <c r="D48" s="31"/>
      <c r="E48" s="44"/>
    </row>
    <row r="49" spans="1:8" x14ac:dyDescent="0.25">
      <c r="A49" s="16" t="s">
        <v>15</v>
      </c>
      <c r="B49" s="16" t="s">
        <v>3</v>
      </c>
      <c r="C49" s="19"/>
      <c r="D49" s="20"/>
      <c r="E49" s="21"/>
    </row>
    <row r="50" spans="1:8" ht="26.25" x14ac:dyDescent="0.25">
      <c r="A50" s="16"/>
      <c r="B50" s="24"/>
      <c r="C50" s="74" t="s">
        <v>46</v>
      </c>
      <c r="D50" s="24" t="s">
        <v>4</v>
      </c>
      <c r="E50" s="25" t="s">
        <v>5</v>
      </c>
      <c r="F50" s="79" t="s">
        <v>49</v>
      </c>
    </row>
    <row r="51" spans="1:8" s="106" customFormat="1" x14ac:dyDescent="0.25">
      <c r="A51" s="16"/>
      <c r="B51" s="132" t="s">
        <v>64</v>
      </c>
      <c r="C51" s="133" t="s">
        <v>16</v>
      </c>
      <c r="D51" s="131" t="s">
        <v>82</v>
      </c>
      <c r="E51" s="130">
        <v>0</v>
      </c>
      <c r="F51" s="40">
        <v>0</v>
      </c>
    </row>
    <row r="52" spans="1:8" s="55" customFormat="1" ht="15.75" customHeight="1" x14ac:dyDescent="0.2">
      <c r="A52" s="58"/>
      <c r="B52" s="132" t="s">
        <v>112</v>
      </c>
      <c r="C52" s="133" t="s">
        <v>16</v>
      </c>
      <c r="D52" s="131" t="s">
        <v>82</v>
      </c>
      <c r="E52" s="130">
        <v>161000</v>
      </c>
      <c r="F52" s="50">
        <f>137500+13856.25</f>
        <v>151356.25</v>
      </c>
    </row>
    <row r="53" spans="1:8" s="55" customFormat="1" ht="17.25" customHeight="1" x14ac:dyDescent="0.2">
      <c r="A53" s="58"/>
      <c r="B53" s="132" t="s">
        <v>113</v>
      </c>
      <c r="C53" s="133" t="s">
        <v>16</v>
      </c>
      <c r="D53" s="131" t="s">
        <v>82</v>
      </c>
      <c r="E53" s="130">
        <v>20000</v>
      </c>
      <c r="F53" s="50">
        <v>13500</v>
      </c>
    </row>
    <row r="54" spans="1:8" s="55" customFormat="1" ht="17.25" customHeight="1" x14ac:dyDescent="0.2">
      <c r="A54" s="58"/>
      <c r="B54" s="132" t="s">
        <v>114</v>
      </c>
      <c r="C54" s="133" t="s">
        <v>16</v>
      </c>
      <c r="D54" s="131" t="s">
        <v>82</v>
      </c>
      <c r="E54" s="130">
        <v>2875</v>
      </c>
      <c r="F54" s="50">
        <v>6875</v>
      </c>
      <c r="G54" s="121"/>
    </row>
    <row r="55" spans="1:8" s="55" customFormat="1" ht="16.5" customHeight="1" x14ac:dyDescent="0.2">
      <c r="A55" s="58"/>
      <c r="B55" s="132" t="s">
        <v>115</v>
      </c>
      <c r="C55" s="133" t="s">
        <v>16</v>
      </c>
      <c r="D55" s="131" t="s">
        <v>82</v>
      </c>
      <c r="E55" s="130">
        <v>24250</v>
      </c>
      <c r="F55" s="50">
        <v>24250</v>
      </c>
    </row>
    <row r="56" spans="1:8" s="55" customFormat="1" ht="16.5" customHeight="1" x14ac:dyDescent="0.2">
      <c r="A56" s="58"/>
      <c r="B56" s="132" t="s">
        <v>116</v>
      </c>
      <c r="C56" s="133" t="s">
        <v>16</v>
      </c>
      <c r="D56" s="131" t="s">
        <v>82</v>
      </c>
      <c r="E56" s="130">
        <v>0</v>
      </c>
      <c r="F56" s="192">
        <v>0</v>
      </c>
    </row>
    <row r="57" spans="1:8" s="55" customFormat="1" ht="24.75" customHeight="1" x14ac:dyDescent="0.2">
      <c r="A57" s="58"/>
      <c r="B57" s="157" t="s">
        <v>117</v>
      </c>
      <c r="C57" s="133" t="s">
        <v>16</v>
      </c>
      <c r="D57" s="131" t="s">
        <v>82</v>
      </c>
      <c r="E57" s="130">
        <v>44125</v>
      </c>
      <c r="F57" s="192">
        <v>28125</v>
      </c>
    </row>
    <row r="58" spans="1:8" s="55" customFormat="1" ht="24.75" customHeight="1" x14ac:dyDescent="0.2">
      <c r="A58" s="58"/>
      <c r="B58" s="157" t="s">
        <v>118</v>
      </c>
      <c r="C58" s="133" t="s">
        <v>16</v>
      </c>
      <c r="D58" s="131" t="s">
        <v>82</v>
      </c>
      <c r="E58" s="134">
        <v>22000</v>
      </c>
      <c r="F58" s="192">
        <v>14875</v>
      </c>
    </row>
    <row r="59" spans="1:8" s="55" customFormat="1" ht="24.75" customHeight="1" x14ac:dyDescent="0.2">
      <c r="A59" s="58"/>
      <c r="B59" s="157" t="s">
        <v>119</v>
      </c>
      <c r="C59" s="133" t="s">
        <v>16</v>
      </c>
      <c r="D59" s="131" t="s">
        <v>82</v>
      </c>
      <c r="E59" s="134">
        <v>55000</v>
      </c>
      <c r="F59" s="192">
        <f>302106.25-SUM(F51:F58)</f>
        <v>63125</v>
      </c>
    </row>
    <row r="60" spans="1:8" s="106" customFormat="1" x14ac:dyDescent="0.25">
      <c r="A60" s="16"/>
      <c r="B60" s="114" t="s">
        <v>189</v>
      </c>
      <c r="C60" s="115"/>
      <c r="D60" s="116"/>
      <c r="E60" s="117">
        <f>SUM(E51:E59)</f>
        <v>329250</v>
      </c>
      <c r="F60" s="193">
        <f>SUM(F51:F59)</f>
        <v>302106.25</v>
      </c>
    </row>
    <row r="61" spans="1:8" x14ac:dyDescent="0.25">
      <c r="A61" s="16"/>
      <c r="B61" s="16"/>
      <c r="C61" s="17"/>
      <c r="D61" s="26"/>
      <c r="E61" s="38"/>
    </row>
    <row r="62" spans="1:8" x14ac:dyDescent="0.25">
      <c r="A62" s="16" t="s">
        <v>17</v>
      </c>
      <c r="B62" s="16" t="s">
        <v>7</v>
      </c>
      <c r="C62" s="19"/>
      <c r="D62" s="19"/>
      <c r="E62" s="18"/>
    </row>
    <row r="63" spans="1:8" ht="26.25" x14ac:dyDescent="0.25">
      <c r="A63" s="16"/>
      <c r="B63" s="82"/>
      <c r="C63" s="74" t="s">
        <v>46</v>
      </c>
      <c r="D63" s="45" t="s">
        <v>4</v>
      </c>
      <c r="E63" s="47" t="s">
        <v>5</v>
      </c>
      <c r="F63" s="79" t="s">
        <v>49</v>
      </c>
    </row>
    <row r="64" spans="1:8" s="111" customFormat="1" x14ac:dyDescent="0.25">
      <c r="A64" s="110"/>
      <c r="B64" s="220" t="s">
        <v>120</v>
      </c>
      <c r="C64" s="123" t="s">
        <v>18</v>
      </c>
      <c r="D64" s="129" t="s">
        <v>82</v>
      </c>
      <c r="E64" s="130">
        <v>74727.22</v>
      </c>
      <c r="F64" s="118">
        <f>4654.84+5379.16+11420.59+19449.73+85481.73+56502.92+2150+71714.21</f>
        <v>256753.18</v>
      </c>
      <c r="G64" s="113"/>
      <c r="H64" s="113"/>
    </row>
    <row r="65" spans="1:8" s="111" customFormat="1" x14ac:dyDescent="0.25">
      <c r="A65" s="110"/>
      <c r="B65" s="221"/>
      <c r="C65" s="135" t="s">
        <v>65</v>
      </c>
      <c r="D65" s="136" t="s">
        <v>93</v>
      </c>
      <c r="E65" s="137">
        <v>760272.78</v>
      </c>
      <c r="F65" s="118">
        <f>4446.75+2709.66+47800.36+22400</f>
        <v>77356.77</v>
      </c>
      <c r="G65" s="113"/>
    </row>
    <row r="66" spans="1:8" s="111" customFormat="1" x14ac:dyDescent="0.25">
      <c r="A66" s="110"/>
      <c r="B66" s="221"/>
      <c r="C66" s="135" t="s">
        <v>121</v>
      </c>
      <c r="D66" s="131" t="s">
        <v>122</v>
      </c>
      <c r="E66" s="137">
        <v>250000</v>
      </c>
      <c r="F66" s="40">
        <v>250000</v>
      </c>
      <c r="G66" s="113"/>
    </row>
    <row r="67" spans="1:8" s="111" customFormat="1" x14ac:dyDescent="0.25">
      <c r="A67" s="110"/>
      <c r="B67" s="221"/>
      <c r="C67" s="135" t="s">
        <v>190</v>
      </c>
      <c r="D67" s="131" t="s">
        <v>206</v>
      </c>
      <c r="E67" s="137">
        <v>0</v>
      </c>
      <c r="F67" s="40">
        <v>250000</v>
      </c>
      <c r="G67" s="113"/>
    </row>
    <row r="68" spans="1:8" s="111" customFormat="1" x14ac:dyDescent="0.25">
      <c r="A68" s="110"/>
      <c r="B68" s="222"/>
      <c r="C68" s="135" t="s">
        <v>191</v>
      </c>
      <c r="D68" s="143" t="s">
        <v>126</v>
      </c>
      <c r="E68" s="137">
        <v>0</v>
      </c>
      <c r="F68" s="40">
        <v>279299.84999999998</v>
      </c>
      <c r="G68" s="113"/>
    </row>
    <row r="69" spans="1:8" s="111" customFormat="1" x14ac:dyDescent="0.25">
      <c r="A69" s="110"/>
      <c r="B69" s="223" t="s">
        <v>192</v>
      </c>
      <c r="C69" s="138"/>
      <c r="D69" s="136"/>
      <c r="E69" s="137"/>
      <c r="F69" s="40"/>
    </row>
    <row r="70" spans="1:8" s="111" customFormat="1" x14ac:dyDescent="0.25">
      <c r="A70" s="110"/>
      <c r="B70" s="224"/>
      <c r="C70" s="139" t="s">
        <v>123</v>
      </c>
      <c r="D70" s="140" t="s">
        <v>124</v>
      </c>
      <c r="E70" s="130">
        <v>20000</v>
      </c>
      <c r="F70" s="40">
        <v>26916.78</v>
      </c>
      <c r="H70" s="113"/>
    </row>
    <row r="71" spans="1:8" x14ac:dyDescent="0.25">
      <c r="A71" s="16"/>
      <c r="B71" s="224"/>
      <c r="C71" s="123" t="s">
        <v>125</v>
      </c>
      <c r="D71" s="123" t="s">
        <v>126</v>
      </c>
      <c r="E71" s="142">
        <v>10000</v>
      </c>
      <c r="F71" s="50">
        <v>0</v>
      </c>
      <c r="G71" s="107"/>
    </row>
    <row r="72" spans="1:8" x14ac:dyDescent="0.25">
      <c r="A72" s="16"/>
      <c r="B72" s="224"/>
      <c r="C72" s="123" t="s">
        <v>65</v>
      </c>
      <c r="D72" s="136" t="s">
        <v>93</v>
      </c>
      <c r="E72" s="142">
        <v>20000</v>
      </c>
      <c r="F72" s="50">
        <v>2504</v>
      </c>
    </row>
    <row r="73" spans="1:8" x14ac:dyDescent="0.25">
      <c r="A73" s="16"/>
      <c r="B73" s="225"/>
      <c r="C73" s="123" t="s">
        <v>18</v>
      </c>
      <c r="D73" s="129" t="s">
        <v>82</v>
      </c>
      <c r="E73" s="142">
        <v>0</v>
      </c>
      <c r="F73" s="50">
        <f>1766.3+1245.5+14333.22</f>
        <v>17345.02</v>
      </c>
    </row>
    <row r="74" spans="1:8" x14ac:dyDescent="0.25">
      <c r="A74" s="16"/>
      <c r="B74" s="208" t="s">
        <v>204</v>
      </c>
      <c r="C74" s="123" t="s">
        <v>127</v>
      </c>
      <c r="D74" s="143" t="s">
        <v>126</v>
      </c>
      <c r="E74" s="130">
        <v>0</v>
      </c>
      <c r="F74" s="50">
        <v>0</v>
      </c>
    </row>
    <row r="75" spans="1:8" x14ac:dyDescent="0.25">
      <c r="A75" s="16"/>
      <c r="B75" s="141" t="s">
        <v>205</v>
      </c>
      <c r="C75" s="135" t="s">
        <v>65</v>
      </c>
      <c r="D75" s="129" t="s">
        <v>93</v>
      </c>
      <c r="E75" s="144">
        <v>0</v>
      </c>
      <c r="F75" s="50">
        <v>0</v>
      </c>
    </row>
    <row r="76" spans="1:8" x14ac:dyDescent="0.25">
      <c r="A76" s="16"/>
      <c r="B76" s="126" t="s">
        <v>128</v>
      </c>
      <c r="C76" s="135" t="s">
        <v>65</v>
      </c>
      <c r="D76" s="136" t="s">
        <v>93</v>
      </c>
      <c r="E76" s="137">
        <v>325000</v>
      </c>
      <c r="F76" s="50">
        <v>0</v>
      </c>
    </row>
    <row r="77" spans="1:8" x14ac:dyDescent="0.25">
      <c r="A77" s="16"/>
      <c r="B77" s="226" t="s">
        <v>129</v>
      </c>
      <c r="C77" s="135" t="s">
        <v>65</v>
      </c>
      <c r="D77" s="129" t="s">
        <v>93</v>
      </c>
      <c r="E77" s="130">
        <v>75000</v>
      </c>
      <c r="F77" s="50">
        <v>13778.97</v>
      </c>
      <c r="H77" s="107"/>
    </row>
    <row r="78" spans="1:8" x14ac:dyDescent="0.25">
      <c r="A78" s="16"/>
      <c r="B78" s="227"/>
      <c r="C78" s="135" t="s">
        <v>18</v>
      </c>
      <c r="D78" s="129" t="s">
        <v>82</v>
      </c>
      <c r="E78" s="130">
        <v>0</v>
      </c>
      <c r="F78" s="50">
        <f>14937.5+5250+18962.5+6800+2000</f>
        <v>47950</v>
      </c>
    </row>
    <row r="79" spans="1:8" s="111" customFormat="1" x14ac:dyDescent="0.25">
      <c r="A79" s="112"/>
      <c r="B79" s="85" t="s">
        <v>56</v>
      </c>
      <c r="C79" s="48"/>
      <c r="D79" s="39"/>
      <c r="E79" s="36">
        <f>SUM(E64:E78)</f>
        <v>1535000</v>
      </c>
      <c r="F79" s="119">
        <f>SUM(F64:F78)</f>
        <v>1221904.5699999998</v>
      </c>
      <c r="H79" s="113"/>
    </row>
    <row r="80" spans="1:8" s="111" customFormat="1" x14ac:dyDescent="0.25">
      <c r="A80" s="112"/>
      <c r="B80" s="82" t="s">
        <v>19</v>
      </c>
      <c r="C80" s="48"/>
      <c r="D80" s="39"/>
      <c r="E80" s="36">
        <f>SUM(E47+E60+E79)</f>
        <v>3161755.54</v>
      </c>
      <c r="F80" s="119">
        <f>SUM(F79,F60,F47)</f>
        <v>2819094.62</v>
      </c>
    </row>
    <row r="81" spans="1:7" x14ac:dyDescent="0.25">
      <c r="A81" s="16"/>
      <c r="B81" s="26"/>
      <c r="C81" s="17"/>
      <c r="D81" s="26"/>
      <c r="E81" s="18"/>
    </row>
    <row r="82" spans="1:7" x14ac:dyDescent="0.25">
      <c r="A82" s="16" t="s">
        <v>20</v>
      </c>
      <c r="B82" s="16" t="s">
        <v>21</v>
      </c>
      <c r="C82" s="17"/>
      <c r="D82" s="26"/>
      <c r="E82" s="18"/>
    </row>
    <row r="83" spans="1:7" x14ac:dyDescent="0.25">
      <c r="A83" s="16"/>
      <c r="B83" s="16"/>
      <c r="C83" s="17"/>
      <c r="D83" s="26"/>
      <c r="E83" s="18"/>
    </row>
    <row r="84" spans="1:7" x14ac:dyDescent="0.25">
      <c r="A84" s="16" t="s">
        <v>66</v>
      </c>
      <c r="B84" s="16" t="s">
        <v>22</v>
      </c>
      <c r="C84" s="17"/>
      <c r="D84" s="26"/>
      <c r="E84" s="18"/>
    </row>
    <row r="85" spans="1:7" ht="26.25" x14ac:dyDescent="0.25">
      <c r="A85" s="16"/>
      <c r="B85" s="24"/>
      <c r="C85" s="74" t="s">
        <v>46</v>
      </c>
      <c r="D85" s="45" t="s">
        <v>4</v>
      </c>
      <c r="E85" s="47" t="s">
        <v>5</v>
      </c>
      <c r="F85" s="79" t="s">
        <v>49</v>
      </c>
    </row>
    <row r="86" spans="1:7" x14ac:dyDescent="0.25">
      <c r="A86" s="16"/>
      <c r="B86" s="132" t="s">
        <v>130</v>
      </c>
      <c r="C86" s="133" t="s">
        <v>23</v>
      </c>
      <c r="D86" s="131" t="s">
        <v>82</v>
      </c>
      <c r="E86" s="128">
        <v>0</v>
      </c>
      <c r="F86" s="120">
        <v>0</v>
      </c>
    </row>
    <row r="87" spans="1:7" x14ac:dyDescent="0.25">
      <c r="A87" s="16"/>
      <c r="B87" s="226" t="s">
        <v>131</v>
      </c>
      <c r="C87" s="133" t="s">
        <v>23</v>
      </c>
      <c r="D87" s="131" t="s">
        <v>82</v>
      </c>
      <c r="E87" s="128">
        <v>0</v>
      </c>
      <c r="F87" s="120">
        <v>0</v>
      </c>
    </row>
    <row r="88" spans="1:7" x14ac:dyDescent="0.25">
      <c r="A88" s="16"/>
      <c r="B88" s="227"/>
      <c r="C88" s="133" t="s">
        <v>69</v>
      </c>
      <c r="D88" s="131" t="s">
        <v>70</v>
      </c>
      <c r="E88" s="128">
        <v>0</v>
      </c>
      <c r="F88" s="120">
        <v>0</v>
      </c>
    </row>
    <row r="89" spans="1:7" x14ac:dyDescent="0.25">
      <c r="A89" s="16"/>
      <c r="B89" s="226" t="s">
        <v>132</v>
      </c>
      <c r="C89" s="133" t="s">
        <v>69</v>
      </c>
      <c r="D89" s="131" t="s">
        <v>70</v>
      </c>
      <c r="E89" s="128">
        <v>5000</v>
      </c>
      <c r="F89" s="120">
        <v>0</v>
      </c>
    </row>
    <row r="90" spans="1:7" x14ac:dyDescent="0.25">
      <c r="A90" s="16"/>
      <c r="B90" s="227"/>
      <c r="C90" s="133" t="s">
        <v>23</v>
      </c>
      <c r="D90" s="131" t="s">
        <v>82</v>
      </c>
      <c r="E90" s="128">
        <v>10000</v>
      </c>
      <c r="F90" s="120">
        <v>20925</v>
      </c>
      <c r="G90" s="107"/>
    </row>
    <row r="91" spans="1:7" x14ac:dyDescent="0.25">
      <c r="A91" s="16"/>
      <c r="B91" s="132" t="s">
        <v>133</v>
      </c>
      <c r="C91" s="133" t="s">
        <v>23</v>
      </c>
      <c r="D91" s="131" t="s">
        <v>82</v>
      </c>
      <c r="E91" s="128">
        <v>123422.78</v>
      </c>
      <c r="F91" s="120">
        <v>8412.89</v>
      </c>
    </row>
    <row r="92" spans="1:7" x14ac:dyDescent="0.25">
      <c r="A92" s="16"/>
      <c r="B92" s="132"/>
      <c r="C92" s="133" t="s">
        <v>134</v>
      </c>
      <c r="D92" s="131" t="s">
        <v>135</v>
      </c>
      <c r="E92" s="128">
        <v>151577.22</v>
      </c>
      <c r="F92" s="120">
        <f>112401.88+100469.67+51951.25</f>
        <v>264822.8</v>
      </c>
    </row>
    <row r="93" spans="1:7" x14ac:dyDescent="0.25">
      <c r="A93" s="16"/>
      <c r="B93" s="132" t="s">
        <v>136</v>
      </c>
      <c r="C93" s="133" t="s">
        <v>134</v>
      </c>
      <c r="D93" s="131" t="s">
        <v>135</v>
      </c>
      <c r="E93" s="128">
        <v>130000</v>
      </c>
      <c r="F93" s="120">
        <f>69738.91+16937.5+27163.18</f>
        <v>113839.59</v>
      </c>
    </row>
    <row r="94" spans="1:7" x14ac:dyDescent="0.25">
      <c r="A94" s="16"/>
      <c r="B94" s="132"/>
      <c r="C94" s="133" t="s">
        <v>69</v>
      </c>
      <c r="D94" s="131" t="s">
        <v>70</v>
      </c>
      <c r="E94" s="128">
        <v>0</v>
      </c>
      <c r="F94" s="120">
        <v>5000</v>
      </c>
    </row>
    <row r="95" spans="1:7" x14ac:dyDescent="0.25">
      <c r="A95" s="16"/>
      <c r="B95" s="132"/>
      <c r="C95" s="133" t="s">
        <v>23</v>
      </c>
      <c r="D95" s="131" t="s">
        <v>82</v>
      </c>
      <c r="E95" s="128">
        <v>0</v>
      </c>
      <c r="F95" s="120">
        <v>6000</v>
      </c>
    </row>
    <row r="96" spans="1:7" x14ac:dyDescent="0.25">
      <c r="A96" s="16"/>
      <c r="B96" s="132" t="s">
        <v>137</v>
      </c>
      <c r="C96" s="133" t="s">
        <v>134</v>
      </c>
      <c r="D96" s="131" t="s">
        <v>135</v>
      </c>
      <c r="E96" s="128">
        <v>40000</v>
      </c>
      <c r="F96" s="120">
        <v>0</v>
      </c>
      <c r="G96" s="107"/>
    </row>
    <row r="97" spans="1:6" x14ac:dyDescent="0.25">
      <c r="A97" s="16"/>
      <c r="B97" s="132" t="s">
        <v>138</v>
      </c>
      <c r="C97" s="133" t="s">
        <v>134</v>
      </c>
      <c r="D97" s="131" t="s">
        <v>135</v>
      </c>
      <c r="E97" s="128">
        <v>50000</v>
      </c>
      <c r="F97" s="120">
        <v>2000</v>
      </c>
    </row>
    <row r="98" spans="1:6" x14ac:dyDescent="0.25">
      <c r="A98" s="16"/>
      <c r="B98" s="132"/>
      <c r="C98" s="133" t="s">
        <v>23</v>
      </c>
      <c r="D98" s="131" t="s">
        <v>82</v>
      </c>
      <c r="E98" s="128">
        <v>0</v>
      </c>
      <c r="F98" s="120">
        <f>3500+500+5000+4170.63+12326.13</f>
        <v>25496.760000000002</v>
      </c>
    </row>
    <row r="99" spans="1:6" x14ac:dyDescent="0.25">
      <c r="A99" s="16"/>
      <c r="B99" s="132" t="s">
        <v>195</v>
      </c>
      <c r="C99" s="133" t="s">
        <v>194</v>
      </c>
      <c r="D99" s="131" t="s">
        <v>82</v>
      </c>
      <c r="E99" s="128">
        <v>0</v>
      </c>
      <c r="F99" s="120">
        <v>21937.5</v>
      </c>
    </row>
    <row r="100" spans="1:6" x14ac:dyDescent="0.25">
      <c r="A100" s="16"/>
      <c r="B100" s="24" t="s">
        <v>68</v>
      </c>
      <c r="C100" s="48"/>
      <c r="D100" s="27"/>
      <c r="E100" s="36">
        <f>SUM(E86:E99)</f>
        <v>510000</v>
      </c>
      <c r="F100" s="87">
        <f>SUM(F86:F99)</f>
        <v>468434.54000000004</v>
      </c>
    </row>
    <row r="101" spans="1:6" x14ac:dyDescent="0.25">
      <c r="A101" s="16"/>
      <c r="B101" s="24" t="s">
        <v>139</v>
      </c>
      <c r="C101" s="48"/>
      <c r="D101" s="27"/>
      <c r="E101" s="36">
        <f>E100</f>
        <v>510000</v>
      </c>
      <c r="F101" s="36">
        <f>F100</f>
        <v>468434.54000000004</v>
      </c>
    </row>
    <row r="102" spans="1:6" x14ac:dyDescent="0.25">
      <c r="A102" s="16"/>
      <c r="B102" s="16"/>
      <c r="C102" s="17"/>
      <c r="D102" s="26"/>
      <c r="E102" s="18"/>
    </row>
    <row r="103" spans="1:6" x14ac:dyDescent="0.25">
      <c r="A103" s="16" t="s">
        <v>24</v>
      </c>
      <c r="B103" s="16" t="s">
        <v>25</v>
      </c>
      <c r="C103" s="17"/>
      <c r="D103" s="26"/>
      <c r="E103" s="18"/>
    </row>
    <row r="104" spans="1:6" x14ac:dyDescent="0.25">
      <c r="A104" s="16" t="s">
        <v>24</v>
      </c>
      <c r="B104" s="16" t="s">
        <v>27</v>
      </c>
      <c r="C104" s="17"/>
      <c r="D104" s="26"/>
      <c r="E104" s="18"/>
    </row>
    <row r="105" spans="1:6" ht="26.25" x14ac:dyDescent="0.25">
      <c r="A105" s="16"/>
      <c r="B105" s="24"/>
      <c r="C105" s="83" t="s">
        <v>46</v>
      </c>
      <c r="D105" s="24" t="s">
        <v>4</v>
      </c>
      <c r="E105" s="25" t="s">
        <v>5</v>
      </c>
      <c r="F105" s="79" t="s">
        <v>49</v>
      </c>
    </row>
    <row r="106" spans="1:6" ht="26.25" x14ac:dyDescent="0.25">
      <c r="A106" s="16"/>
      <c r="B106" s="73" t="s">
        <v>71</v>
      </c>
      <c r="C106" s="48" t="s">
        <v>26</v>
      </c>
      <c r="D106" s="131" t="s">
        <v>82</v>
      </c>
      <c r="E106" s="40">
        <v>22600</v>
      </c>
      <c r="F106" s="40">
        <v>22536.99</v>
      </c>
    </row>
    <row r="107" spans="1:6" x14ac:dyDescent="0.25">
      <c r="A107" s="16"/>
      <c r="B107" s="24" t="s">
        <v>14</v>
      </c>
      <c r="C107" s="48"/>
      <c r="D107" s="49"/>
      <c r="E107" s="43">
        <f>SUM(E106:E106)</f>
        <v>22600</v>
      </c>
      <c r="F107" s="43">
        <f>F106</f>
        <v>22536.99</v>
      </c>
    </row>
    <row r="108" spans="1:6" x14ac:dyDescent="0.25">
      <c r="A108" s="16"/>
      <c r="B108" s="24" t="s">
        <v>57</v>
      </c>
      <c r="C108" s="48"/>
      <c r="D108" s="27"/>
      <c r="E108" s="36">
        <f>SUM(E106:E106)</f>
        <v>22600</v>
      </c>
      <c r="F108" s="84">
        <f>SUM(F106:F106)</f>
        <v>22536.99</v>
      </c>
    </row>
    <row r="109" spans="1:6" x14ac:dyDescent="0.25">
      <c r="A109" s="26"/>
      <c r="B109" s="16"/>
      <c r="C109" s="17"/>
      <c r="D109" s="31"/>
      <c r="E109" s="38"/>
    </row>
    <row r="110" spans="1:6" x14ac:dyDescent="0.25">
      <c r="A110" s="16" t="s">
        <v>58</v>
      </c>
      <c r="B110" s="16" t="s">
        <v>28</v>
      </c>
      <c r="C110" s="17"/>
      <c r="D110" s="26"/>
      <c r="E110" s="18"/>
    </row>
    <row r="111" spans="1:6" ht="26.25" x14ac:dyDescent="0.25">
      <c r="A111" s="16"/>
      <c r="B111" s="24"/>
      <c r="C111" s="74" t="s">
        <v>46</v>
      </c>
      <c r="D111" s="45" t="s">
        <v>4</v>
      </c>
      <c r="E111" s="25" t="s">
        <v>5</v>
      </c>
      <c r="F111" s="79" t="s">
        <v>49</v>
      </c>
    </row>
    <row r="112" spans="1:6" x14ac:dyDescent="0.25">
      <c r="A112" s="16"/>
      <c r="B112" s="27" t="s">
        <v>72</v>
      </c>
      <c r="C112" s="48" t="s">
        <v>140</v>
      </c>
      <c r="D112" s="131" t="s">
        <v>82</v>
      </c>
      <c r="E112" s="40">
        <v>40000</v>
      </c>
      <c r="F112" s="40">
        <v>38996.75</v>
      </c>
    </row>
    <row r="113" spans="1:8" x14ac:dyDescent="0.25">
      <c r="A113" s="16"/>
      <c r="B113" s="24" t="s">
        <v>14</v>
      </c>
      <c r="C113" s="48"/>
      <c r="D113" s="49"/>
      <c r="E113" s="43">
        <f>E112</f>
        <v>40000</v>
      </c>
      <c r="F113" s="43">
        <f>F112</f>
        <v>38996.75</v>
      </c>
    </row>
    <row r="114" spans="1:8" x14ac:dyDescent="0.25">
      <c r="A114" s="16"/>
      <c r="B114" s="24" t="s">
        <v>59</v>
      </c>
      <c r="C114" s="48"/>
      <c r="D114" s="49"/>
      <c r="E114" s="43">
        <f>SUM(E112:E112)</f>
        <v>40000</v>
      </c>
      <c r="F114" s="43">
        <f>F113</f>
        <v>38996.75</v>
      </c>
    </row>
    <row r="115" spans="1:8" x14ac:dyDescent="0.25">
      <c r="A115" s="16"/>
      <c r="B115" s="88"/>
      <c r="C115" s="81"/>
      <c r="D115" s="89"/>
      <c r="E115" s="90"/>
      <c r="F115" s="90"/>
    </row>
    <row r="116" spans="1:8" x14ac:dyDescent="0.25">
      <c r="A116" s="16"/>
      <c r="B116" s="33"/>
      <c r="C116" s="41"/>
      <c r="D116" s="42"/>
      <c r="E116" s="51"/>
      <c r="F116" s="91"/>
    </row>
    <row r="117" spans="1:8" x14ac:dyDescent="0.25">
      <c r="A117" s="16"/>
      <c r="B117" s="24" t="s">
        <v>29</v>
      </c>
      <c r="C117" s="48"/>
      <c r="D117" s="34"/>
      <c r="E117" s="43"/>
      <c r="F117" s="78"/>
    </row>
    <row r="118" spans="1:8" x14ac:dyDescent="0.25">
      <c r="A118" s="16"/>
      <c r="B118" s="27" t="s">
        <v>30</v>
      </c>
      <c r="C118" s="48"/>
      <c r="D118" s="52"/>
      <c r="E118" s="36">
        <f>E33</f>
        <v>1040210</v>
      </c>
      <c r="F118" s="36">
        <f>F33</f>
        <v>1004847.1</v>
      </c>
      <c r="H118" s="107"/>
    </row>
    <row r="119" spans="1:8" x14ac:dyDescent="0.25">
      <c r="A119" s="16"/>
      <c r="B119" s="27" t="s">
        <v>31</v>
      </c>
      <c r="C119" s="48"/>
      <c r="D119" s="39"/>
      <c r="E119" s="36">
        <f>E80</f>
        <v>3161755.54</v>
      </c>
      <c r="F119" s="43">
        <f>F80</f>
        <v>2819094.62</v>
      </c>
    </row>
    <row r="120" spans="1:8" x14ac:dyDescent="0.25">
      <c r="A120" s="16"/>
      <c r="B120" s="27" t="s">
        <v>32</v>
      </c>
      <c r="C120" s="48"/>
      <c r="D120" s="39"/>
      <c r="E120" s="36">
        <f>E101</f>
        <v>510000</v>
      </c>
      <c r="F120" s="87">
        <f>F101</f>
        <v>468434.54000000004</v>
      </c>
    </row>
    <row r="121" spans="1:8" x14ac:dyDescent="0.25">
      <c r="A121" s="16"/>
      <c r="B121" s="27" t="s">
        <v>33</v>
      </c>
      <c r="C121" s="48"/>
      <c r="D121" s="39"/>
      <c r="E121" s="36">
        <f>E108</f>
        <v>22600</v>
      </c>
      <c r="F121" s="84">
        <f>F108</f>
        <v>22536.99</v>
      </c>
    </row>
    <row r="122" spans="1:8" x14ac:dyDescent="0.25">
      <c r="A122" s="16"/>
      <c r="B122" s="46" t="s">
        <v>34</v>
      </c>
      <c r="C122" s="48"/>
      <c r="D122" s="39"/>
      <c r="E122" s="36">
        <f>E114</f>
        <v>40000</v>
      </c>
      <c r="F122" s="43">
        <f>F114</f>
        <v>38996.75</v>
      </c>
      <c r="H122" s="107"/>
    </row>
    <row r="123" spans="1:8" x14ac:dyDescent="0.25">
      <c r="A123" s="16"/>
      <c r="B123" s="80" t="s">
        <v>197</v>
      </c>
      <c r="C123" s="48"/>
      <c r="D123" s="39"/>
      <c r="E123" s="36">
        <f>SUM(E118:E122)</f>
        <v>4774565.54</v>
      </c>
      <c r="F123" s="84">
        <f>SUM(F118:F122)</f>
        <v>4353910</v>
      </c>
    </row>
    <row r="124" spans="1:8" x14ac:dyDescent="0.25">
      <c r="A124" s="1"/>
      <c r="B124" s="1"/>
      <c r="C124" s="53"/>
      <c r="D124" s="54"/>
      <c r="E124" s="55"/>
    </row>
    <row r="125" spans="1:8" x14ac:dyDescent="0.25">
      <c r="A125" s="212" t="s">
        <v>186</v>
      </c>
      <c r="B125" s="212"/>
      <c r="C125" s="212"/>
      <c r="D125" s="212"/>
      <c r="E125" s="212"/>
      <c r="F125" s="212"/>
    </row>
    <row r="126" spans="1:8" x14ac:dyDescent="0.25">
      <c r="A126" s="5"/>
      <c r="B126" s="5"/>
      <c r="C126" s="5"/>
      <c r="D126" s="56"/>
      <c r="E126" s="57"/>
    </row>
    <row r="127" spans="1:8" x14ac:dyDescent="0.25">
      <c r="A127" s="58"/>
      <c r="B127" s="33" t="s">
        <v>141</v>
      </c>
      <c r="C127" s="104"/>
      <c r="D127" s="105"/>
      <c r="E127" s="18"/>
      <c r="F127" s="106"/>
      <c r="G127" s="106"/>
    </row>
    <row r="128" spans="1:8" x14ac:dyDescent="0.25">
      <c r="A128" s="58"/>
      <c r="B128" s="99" t="s">
        <v>143</v>
      </c>
      <c r="C128" s="145"/>
      <c r="D128" s="146"/>
      <c r="E128" s="198" t="s">
        <v>61</v>
      </c>
      <c r="F128" s="25" t="s">
        <v>49</v>
      </c>
      <c r="G128" s="106"/>
    </row>
    <row r="129" spans="1:7" x14ac:dyDescent="0.25">
      <c r="A129" s="58"/>
      <c r="B129" s="147" t="s">
        <v>144</v>
      </c>
      <c r="C129" s="148"/>
      <c r="D129" s="149"/>
      <c r="E129" s="153">
        <f>SUM(E14,E19:E22,E28:E31,E51:E59,E64,E73,E78,E86,E87,E90:E91,E95,E98,E106,E112)</f>
        <v>1000000</v>
      </c>
      <c r="F129" s="43">
        <f>SUM(F14,F19:F22,F28:F31,F51:F59,F64,F73,F78,F86:F87,F90:F91,F106,F112,F98,F95,F99)</f>
        <v>1134936.8400000001</v>
      </c>
      <c r="G129" s="106"/>
    </row>
    <row r="130" spans="1:7" x14ac:dyDescent="0.25">
      <c r="A130" s="58"/>
      <c r="B130" s="147" t="s">
        <v>145</v>
      </c>
      <c r="C130" s="148"/>
      <c r="D130" s="149"/>
      <c r="E130" s="153">
        <v>351191.77</v>
      </c>
      <c r="F130" s="43">
        <f>SUM(F26)</f>
        <v>351191.77</v>
      </c>
      <c r="G130" s="106"/>
    </row>
    <row r="131" spans="1:7" x14ac:dyDescent="0.25">
      <c r="A131" s="58"/>
      <c r="B131" s="147" t="s">
        <v>202</v>
      </c>
      <c r="C131" s="148"/>
      <c r="D131" s="149"/>
      <c r="E131" s="153">
        <v>371577.22</v>
      </c>
      <c r="F131" s="43">
        <f>SUM(F92,F93,F96,F97)</f>
        <v>380662.39</v>
      </c>
      <c r="G131" s="106"/>
    </row>
    <row r="132" spans="1:7" x14ac:dyDescent="0.25">
      <c r="A132" s="58"/>
      <c r="B132" s="150" t="s">
        <v>146</v>
      </c>
      <c r="C132" s="148"/>
      <c r="D132" s="149"/>
      <c r="E132" s="153">
        <v>143000</v>
      </c>
      <c r="F132" s="43">
        <f>SUM(F27,F23)</f>
        <v>141288.39000000001</v>
      </c>
      <c r="G132" s="106"/>
    </row>
    <row r="133" spans="1:7" s="106" customFormat="1" x14ac:dyDescent="0.25">
      <c r="A133" s="58"/>
      <c r="B133" s="147" t="s">
        <v>147</v>
      </c>
      <c r="C133" s="148"/>
      <c r="D133" s="149"/>
      <c r="E133" s="153">
        <f>SUM(E77,E76,E72,E65,E38:E46,E25)</f>
        <v>2620180.2900000005</v>
      </c>
      <c r="F133" s="43">
        <f>SUM(F77,F76,F75,F72,F65,F40:F46,F38,F25)</f>
        <v>1069155.06</v>
      </c>
      <c r="G133" s="113"/>
    </row>
    <row r="134" spans="1:7" ht="14.25" customHeight="1" x14ac:dyDescent="0.25">
      <c r="A134" s="1"/>
      <c r="B134" s="147" t="s">
        <v>148</v>
      </c>
      <c r="C134" s="148"/>
      <c r="D134" s="151"/>
      <c r="E134" s="155">
        <v>10000</v>
      </c>
      <c r="F134" s="43">
        <f>SUM(F39,F68,F71,F74)</f>
        <v>741142.51</v>
      </c>
      <c r="G134" s="108"/>
    </row>
    <row r="135" spans="1:7" x14ac:dyDescent="0.25">
      <c r="A135" s="1"/>
      <c r="B135" s="147" t="s">
        <v>149</v>
      </c>
      <c r="C135" s="148"/>
      <c r="D135" s="151"/>
      <c r="E135" s="155">
        <v>5000</v>
      </c>
      <c r="F135" s="205">
        <f>SUM(F94,F89,F88)</f>
        <v>5000</v>
      </c>
    </row>
    <row r="136" spans="1:7" x14ac:dyDescent="0.25">
      <c r="A136" s="1"/>
      <c r="B136" s="58" t="s">
        <v>150</v>
      </c>
      <c r="C136" s="148"/>
      <c r="D136" s="151"/>
      <c r="E136" s="155">
        <v>3616.26</v>
      </c>
      <c r="F136" s="205">
        <f>SUM(F24)</f>
        <v>3616.26</v>
      </c>
    </row>
    <row r="137" spans="1:7" x14ac:dyDescent="0.25">
      <c r="A137" s="1"/>
      <c r="B137" s="58" t="s">
        <v>151</v>
      </c>
      <c r="C137" s="148"/>
      <c r="D137" s="151"/>
      <c r="E137" s="155">
        <v>250000</v>
      </c>
      <c r="F137" s="205">
        <f>SUM(F66)</f>
        <v>250000</v>
      </c>
    </row>
    <row r="138" spans="1:7" x14ac:dyDescent="0.25">
      <c r="A138" s="1"/>
      <c r="B138" s="58" t="s">
        <v>207</v>
      </c>
      <c r="C138" s="148"/>
      <c r="D138" s="151"/>
      <c r="E138" s="155">
        <v>0</v>
      </c>
      <c r="F138" s="205">
        <v>250000</v>
      </c>
    </row>
    <row r="139" spans="1:7" x14ac:dyDescent="0.25">
      <c r="A139" s="1"/>
      <c r="B139" s="58" t="s">
        <v>203</v>
      </c>
      <c r="C139" s="148"/>
      <c r="D139" s="151"/>
      <c r="E139" s="155">
        <v>20000</v>
      </c>
      <c r="F139" s="43">
        <v>26916.78</v>
      </c>
    </row>
    <row r="140" spans="1:7" ht="31.5" customHeight="1" x14ac:dyDescent="0.25">
      <c r="A140" s="1"/>
      <c r="B140" s="230" t="s">
        <v>152</v>
      </c>
      <c r="C140" s="231"/>
      <c r="D140" s="232"/>
      <c r="E140" s="206">
        <f>SUM(E129:E139)</f>
        <v>4774565.54</v>
      </c>
      <c r="F140" s="207">
        <f>SUM(F129:F139)</f>
        <v>4353910</v>
      </c>
    </row>
    <row r="141" spans="1:7" x14ac:dyDescent="0.25">
      <c r="A141" s="1"/>
      <c r="B141" s="1"/>
      <c r="C141" s="148"/>
      <c r="D141" s="154"/>
      <c r="E141" s="59"/>
    </row>
    <row r="142" spans="1:7" x14ac:dyDescent="0.25">
      <c r="A142" s="212" t="s">
        <v>36</v>
      </c>
      <c r="B142" s="212"/>
      <c r="C142" s="212"/>
      <c r="D142" s="212"/>
      <c r="E142" s="212"/>
      <c r="F142" s="212"/>
    </row>
    <row r="143" spans="1:7" x14ac:dyDescent="0.25">
      <c r="A143" s="1"/>
      <c r="B143" s="1"/>
      <c r="C143" s="5"/>
      <c r="D143" s="154"/>
      <c r="E143" s="59"/>
    </row>
    <row r="144" spans="1:7" x14ac:dyDescent="0.25">
      <c r="A144" s="16" t="s">
        <v>142</v>
      </c>
      <c r="B144" s="16" t="s">
        <v>37</v>
      </c>
      <c r="C144" s="17"/>
      <c r="D144" s="38"/>
      <c r="E144" s="38"/>
    </row>
    <row r="145" spans="1:10" x14ac:dyDescent="0.25">
      <c r="A145" s="16"/>
      <c r="B145" s="16"/>
      <c r="C145" s="17"/>
      <c r="D145" s="38"/>
      <c r="E145" s="38"/>
    </row>
    <row r="146" spans="1:10" x14ac:dyDescent="0.25">
      <c r="A146" s="16" t="s">
        <v>169</v>
      </c>
      <c r="B146" s="16" t="s">
        <v>38</v>
      </c>
      <c r="C146" s="17"/>
      <c r="D146" s="38"/>
      <c r="E146" s="38"/>
    </row>
    <row r="147" spans="1:10" x14ac:dyDescent="0.25">
      <c r="A147" s="16"/>
      <c r="B147" s="16"/>
      <c r="C147" s="17"/>
      <c r="D147" s="38"/>
      <c r="E147" s="38"/>
    </row>
    <row r="148" spans="1:10" x14ac:dyDescent="0.25">
      <c r="A148" s="16" t="s">
        <v>170</v>
      </c>
      <c r="B148" s="16" t="s">
        <v>67</v>
      </c>
      <c r="C148" s="17"/>
      <c r="D148" s="38"/>
      <c r="E148" s="38"/>
    </row>
    <row r="149" spans="1:10" x14ac:dyDescent="0.25">
      <c r="A149" s="16"/>
      <c r="B149" s="16"/>
      <c r="C149" s="17"/>
      <c r="D149" s="38"/>
      <c r="E149" s="38"/>
    </row>
    <row r="150" spans="1:10" s="55" customFormat="1" ht="25.5" x14ac:dyDescent="0.2">
      <c r="A150" s="1"/>
      <c r="B150" s="103"/>
      <c r="C150" s="74" t="s">
        <v>46</v>
      </c>
      <c r="D150" s="45" t="s">
        <v>4</v>
      </c>
      <c r="E150" s="25" t="s">
        <v>61</v>
      </c>
      <c r="F150" s="79" t="s">
        <v>49</v>
      </c>
      <c r="G150" s="101"/>
      <c r="H150" s="101"/>
      <c r="I150" s="101"/>
      <c r="J150" s="101"/>
    </row>
    <row r="151" spans="1:10" s="55" customFormat="1" ht="12.75" x14ac:dyDescent="0.2">
      <c r="A151" s="1"/>
      <c r="B151" s="132" t="s">
        <v>73</v>
      </c>
      <c r="C151" s="133" t="s">
        <v>153</v>
      </c>
      <c r="D151" s="136" t="s">
        <v>154</v>
      </c>
      <c r="E151" s="156">
        <v>130000</v>
      </c>
      <c r="F151" s="50">
        <v>73887.5</v>
      </c>
      <c r="G151" s="101"/>
      <c r="H151" s="102"/>
      <c r="I151" s="101"/>
      <c r="J151" s="101"/>
    </row>
    <row r="152" spans="1:10" s="55" customFormat="1" ht="25.5" x14ac:dyDescent="0.2">
      <c r="A152" s="1"/>
      <c r="B152" s="202" t="s">
        <v>200</v>
      </c>
      <c r="C152" s="133" t="s">
        <v>153</v>
      </c>
      <c r="D152" s="136" t="s">
        <v>154</v>
      </c>
      <c r="E152" s="156">
        <v>5000</v>
      </c>
      <c r="F152" s="50">
        <v>2500</v>
      </c>
      <c r="G152" s="101"/>
      <c r="H152" s="102"/>
      <c r="I152" s="101"/>
      <c r="J152" s="101"/>
    </row>
    <row r="153" spans="1:10" s="55" customFormat="1" ht="29.25" customHeight="1" x14ac:dyDescent="0.2">
      <c r="A153" s="1"/>
      <c r="B153" s="157" t="s">
        <v>155</v>
      </c>
      <c r="C153" s="133" t="s">
        <v>153</v>
      </c>
      <c r="D153" s="136" t="s">
        <v>154</v>
      </c>
      <c r="E153" s="156">
        <v>21000</v>
      </c>
      <c r="F153" s="50">
        <v>0</v>
      </c>
      <c r="G153" s="101"/>
      <c r="H153" s="102"/>
      <c r="I153" s="101"/>
      <c r="J153" s="101"/>
    </row>
    <row r="154" spans="1:10" s="55" customFormat="1" ht="12.75" x14ac:dyDescent="0.2">
      <c r="A154" s="1"/>
      <c r="B154" s="97" t="s">
        <v>60</v>
      </c>
      <c r="C154" s="98"/>
      <c r="D154" s="100"/>
      <c r="E154" s="36">
        <f>SUM(E151:E153)</f>
        <v>156000</v>
      </c>
      <c r="F154" s="36">
        <f>SUM(F151:F153)</f>
        <v>76387.5</v>
      </c>
    </row>
    <row r="155" spans="1:10" s="55" customFormat="1" ht="12.75" x14ac:dyDescent="0.2">
      <c r="A155" s="1"/>
      <c r="B155" s="1"/>
      <c r="C155" s="53"/>
      <c r="D155" s="154"/>
      <c r="E155" s="38"/>
      <c r="F155" s="38"/>
    </row>
    <row r="156" spans="1:10" s="55" customFormat="1" ht="12.75" x14ac:dyDescent="0.2">
      <c r="A156" s="158" t="s">
        <v>171</v>
      </c>
      <c r="B156" s="158" t="s">
        <v>7</v>
      </c>
      <c r="C156" s="159"/>
      <c r="D156" s="160"/>
      <c r="E156" s="161"/>
      <c r="F156" s="38"/>
    </row>
    <row r="157" spans="1:10" s="55" customFormat="1" ht="12.75" x14ac:dyDescent="0.2">
      <c r="A157" s="158"/>
      <c r="B157" s="162"/>
      <c r="C157" s="163"/>
      <c r="D157" s="164"/>
      <c r="E157" s="165"/>
      <c r="F157" s="38"/>
    </row>
    <row r="158" spans="1:10" s="55" customFormat="1" ht="12.75" x14ac:dyDescent="0.2">
      <c r="A158" s="158"/>
      <c r="B158" s="233" t="s">
        <v>156</v>
      </c>
      <c r="C158" s="235"/>
      <c r="D158" s="236" t="s">
        <v>157</v>
      </c>
      <c r="E158" s="238">
        <v>0</v>
      </c>
      <c r="F158" s="228">
        <v>0</v>
      </c>
    </row>
    <row r="159" spans="1:10" s="55" customFormat="1" ht="12.75" x14ac:dyDescent="0.2">
      <c r="A159" s="158"/>
      <c r="B159" s="234"/>
      <c r="C159" s="234"/>
      <c r="D159" s="237"/>
      <c r="E159" s="234"/>
      <c r="F159" s="229"/>
    </row>
    <row r="160" spans="1:10" s="55" customFormat="1" ht="12.75" x14ac:dyDescent="0.2">
      <c r="A160" s="158"/>
      <c r="B160" s="233" t="s">
        <v>199</v>
      </c>
      <c r="C160" s="240" t="s">
        <v>158</v>
      </c>
      <c r="D160" s="242" t="s">
        <v>82</v>
      </c>
      <c r="E160" s="238">
        <v>0</v>
      </c>
      <c r="F160" s="228">
        <v>0</v>
      </c>
    </row>
    <row r="161" spans="1:6" s="55" customFormat="1" ht="12" customHeight="1" x14ac:dyDescent="0.2">
      <c r="A161" s="158"/>
      <c r="B161" s="239"/>
      <c r="C161" s="241"/>
      <c r="D161" s="243"/>
      <c r="E161" s="239"/>
      <c r="F161" s="229"/>
    </row>
    <row r="162" spans="1:6" s="55" customFormat="1" ht="12.75" hidden="1" customHeight="1" x14ac:dyDescent="0.2">
      <c r="A162" s="158"/>
      <c r="B162" s="239"/>
      <c r="C162" s="241"/>
      <c r="D162" s="243"/>
      <c r="E162" s="239"/>
      <c r="F162" s="50"/>
    </row>
    <row r="163" spans="1:6" s="55" customFormat="1" ht="12.75" customHeight="1" x14ac:dyDescent="0.2">
      <c r="A163" s="158"/>
      <c r="B163" s="132" t="s">
        <v>159</v>
      </c>
      <c r="C163" s="167" t="s">
        <v>74</v>
      </c>
      <c r="D163" s="170" t="s">
        <v>82</v>
      </c>
      <c r="E163" s="201">
        <v>0</v>
      </c>
      <c r="F163" s="50">
        <v>0</v>
      </c>
    </row>
    <row r="164" spans="1:6" ht="26.25" x14ac:dyDescent="0.25">
      <c r="A164" s="158"/>
      <c r="B164" s="199" t="s">
        <v>160</v>
      </c>
      <c r="C164" s="169"/>
      <c r="D164" s="200" t="s">
        <v>157</v>
      </c>
      <c r="E164" s="166">
        <v>290000</v>
      </c>
      <c r="F164" s="50">
        <v>0</v>
      </c>
    </row>
    <row r="165" spans="1:6" x14ac:dyDescent="0.25">
      <c r="A165" s="158"/>
      <c r="B165" s="220" t="s">
        <v>161</v>
      </c>
      <c r="C165" s="169" t="s">
        <v>74</v>
      </c>
      <c r="D165" s="168" t="s">
        <v>82</v>
      </c>
      <c r="E165" s="166">
        <v>0</v>
      </c>
      <c r="F165" s="50">
        <v>0</v>
      </c>
    </row>
    <row r="166" spans="1:6" s="55" customFormat="1" ht="12.75" x14ac:dyDescent="0.2">
      <c r="A166" s="158"/>
      <c r="B166" s="221"/>
      <c r="C166" s="169" t="s">
        <v>162</v>
      </c>
      <c r="D166" s="136" t="s">
        <v>154</v>
      </c>
      <c r="E166" s="166">
        <v>302804.56</v>
      </c>
      <c r="F166" s="50">
        <v>323598.12</v>
      </c>
    </row>
    <row r="167" spans="1:6" s="55" customFormat="1" ht="12.75" x14ac:dyDescent="0.2">
      <c r="A167" s="158"/>
      <c r="B167" s="221"/>
      <c r="C167" s="169" t="s">
        <v>163</v>
      </c>
      <c r="D167" s="168" t="s">
        <v>70</v>
      </c>
      <c r="E167" s="166">
        <v>10900</v>
      </c>
      <c r="F167" s="50">
        <v>0</v>
      </c>
    </row>
    <row r="168" spans="1:6" s="55" customFormat="1" ht="12.75" x14ac:dyDescent="0.2">
      <c r="A168" s="158"/>
      <c r="B168" s="221"/>
      <c r="C168" s="169" t="s">
        <v>75</v>
      </c>
      <c r="D168" s="168" t="s">
        <v>39</v>
      </c>
      <c r="E168" s="166">
        <v>7300</v>
      </c>
      <c r="F168" s="50">
        <v>6222.05</v>
      </c>
    </row>
    <row r="169" spans="1:6" s="55" customFormat="1" ht="12.75" x14ac:dyDescent="0.2">
      <c r="A169" s="158"/>
      <c r="B169" s="221"/>
      <c r="C169" s="169" t="s">
        <v>164</v>
      </c>
      <c r="D169" s="168" t="s">
        <v>165</v>
      </c>
      <c r="E169" s="166">
        <v>1924.92</v>
      </c>
      <c r="F169" s="50">
        <v>0</v>
      </c>
    </row>
    <row r="170" spans="1:6" s="55" customFormat="1" ht="12.75" x14ac:dyDescent="0.2">
      <c r="A170" s="158"/>
      <c r="B170" s="222"/>
      <c r="C170" s="169" t="s">
        <v>166</v>
      </c>
      <c r="D170" s="168" t="s">
        <v>165</v>
      </c>
      <c r="E170" s="166">
        <v>4170.5200000000004</v>
      </c>
      <c r="F170" s="50">
        <v>0</v>
      </c>
    </row>
    <row r="171" spans="1:6" s="55" customFormat="1" ht="12.75" x14ac:dyDescent="0.2">
      <c r="A171" s="158"/>
      <c r="B171" s="141" t="s">
        <v>167</v>
      </c>
      <c r="C171" s="169"/>
      <c r="D171" s="168" t="s">
        <v>168</v>
      </c>
      <c r="E171" s="166">
        <v>55000</v>
      </c>
      <c r="F171" s="50">
        <v>0</v>
      </c>
    </row>
    <row r="172" spans="1:6" s="55" customFormat="1" ht="12.75" x14ac:dyDescent="0.2">
      <c r="A172" s="158"/>
      <c r="B172" s="214" t="s">
        <v>198</v>
      </c>
      <c r="C172" s="169" t="s">
        <v>162</v>
      </c>
      <c r="D172" s="136" t="s">
        <v>154</v>
      </c>
      <c r="E172" s="166">
        <v>50000</v>
      </c>
      <c r="F172" s="50">
        <v>0</v>
      </c>
    </row>
    <row r="173" spans="1:6" s="55" customFormat="1" ht="12.75" x14ac:dyDescent="0.2">
      <c r="A173" s="158"/>
      <c r="B173" s="215"/>
      <c r="C173" s="169" t="s">
        <v>75</v>
      </c>
      <c r="D173" s="168" t="s">
        <v>39</v>
      </c>
      <c r="E173" s="166">
        <v>0</v>
      </c>
      <c r="F173" s="50">
        <v>1485.56</v>
      </c>
    </row>
    <row r="174" spans="1:6" s="55" customFormat="1" ht="12.75" x14ac:dyDescent="0.2">
      <c r="A174" s="158"/>
      <c r="B174" s="215"/>
      <c r="C174" s="169" t="s">
        <v>163</v>
      </c>
      <c r="D174" s="168" t="s">
        <v>70</v>
      </c>
      <c r="E174" s="166">
        <v>0</v>
      </c>
      <c r="F174" s="50">
        <v>12282.6</v>
      </c>
    </row>
    <row r="175" spans="1:6" s="55" customFormat="1" ht="12.75" x14ac:dyDescent="0.2">
      <c r="A175" s="158"/>
      <c r="B175" s="215"/>
      <c r="C175" s="169" t="s">
        <v>164</v>
      </c>
      <c r="D175" s="168" t="s">
        <v>165</v>
      </c>
      <c r="E175" s="166">
        <v>0</v>
      </c>
      <c r="F175" s="50">
        <v>1924.92</v>
      </c>
    </row>
    <row r="176" spans="1:6" s="55" customFormat="1" ht="12.75" x14ac:dyDescent="0.2">
      <c r="A176" s="158"/>
      <c r="B176" s="215"/>
      <c r="C176" s="169" t="s">
        <v>166</v>
      </c>
      <c r="D176" s="168" t="s">
        <v>165</v>
      </c>
      <c r="E176" s="166">
        <v>0</v>
      </c>
      <c r="F176" s="50">
        <v>4170.5200000000004</v>
      </c>
    </row>
    <row r="177" spans="1:7" s="55" customFormat="1" ht="12.75" x14ac:dyDescent="0.2">
      <c r="A177" s="158"/>
      <c r="B177" s="216"/>
      <c r="C177" s="169" t="s">
        <v>162</v>
      </c>
      <c r="D177" s="136" t="s">
        <v>154</v>
      </c>
      <c r="E177" s="166">
        <v>0</v>
      </c>
      <c r="F177" s="50">
        <v>20150.84</v>
      </c>
      <c r="G177" s="203"/>
    </row>
    <row r="178" spans="1:7" x14ac:dyDescent="0.25">
      <c r="A178" s="158"/>
      <c r="B178" s="171" t="s">
        <v>14</v>
      </c>
      <c r="C178" s="167"/>
      <c r="D178" s="172"/>
      <c r="E178" s="173">
        <f>SUM(E158:E173)</f>
        <v>722100.00000000012</v>
      </c>
      <c r="F178" s="204">
        <f>SUM(F158:F177)</f>
        <v>369834.61</v>
      </c>
    </row>
    <row r="179" spans="1:7" x14ac:dyDescent="0.25">
      <c r="A179" s="158"/>
      <c r="B179" s="174"/>
      <c r="C179" s="167"/>
      <c r="D179" s="164"/>
      <c r="E179" s="173"/>
    </row>
    <row r="180" spans="1:7" x14ac:dyDescent="0.25">
      <c r="A180" s="16"/>
      <c r="B180" s="80" t="s">
        <v>172</v>
      </c>
      <c r="C180" s="48"/>
      <c r="D180" s="60"/>
      <c r="E180" s="36">
        <f>E178+E154</f>
        <v>878100.00000000012</v>
      </c>
      <c r="F180" s="43">
        <f>SUM(F154+F178)</f>
        <v>446222.11</v>
      </c>
    </row>
    <row r="181" spans="1:7" x14ac:dyDescent="0.25">
      <c r="A181" s="16"/>
      <c r="B181" s="16"/>
      <c r="C181" s="17"/>
      <c r="D181" s="38"/>
      <c r="E181" s="38"/>
    </row>
    <row r="182" spans="1:7" x14ac:dyDescent="0.25">
      <c r="A182" s="212" t="s">
        <v>40</v>
      </c>
      <c r="B182" s="212"/>
      <c r="C182" s="212"/>
      <c r="D182" s="212"/>
      <c r="E182" s="212"/>
      <c r="F182" s="212"/>
    </row>
    <row r="183" spans="1:7" x14ac:dyDescent="0.25">
      <c r="A183" s="5"/>
      <c r="B183" s="2" t="s">
        <v>76</v>
      </c>
      <c r="C183" s="5"/>
      <c r="D183" s="61"/>
    </row>
    <row r="184" spans="1:7" x14ac:dyDescent="0.25">
      <c r="A184" s="5"/>
      <c r="B184" s="2"/>
      <c r="C184" s="5"/>
      <c r="D184" s="61"/>
    </row>
    <row r="185" spans="1:7" x14ac:dyDescent="0.25">
      <c r="A185" s="5"/>
      <c r="B185" s="171" t="s">
        <v>173</v>
      </c>
      <c r="C185" s="176"/>
      <c r="D185" s="177"/>
      <c r="E185" s="178"/>
      <c r="F185" s="75"/>
    </row>
    <row r="186" spans="1:7" x14ac:dyDescent="0.25">
      <c r="A186" s="5"/>
      <c r="B186" s="126" t="s">
        <v>149</v>
      </c>
      <c r="C186" s="176"/>
      <c r="D186" s="177"/>
      <c r="E186" s="179">
        <v>10900</v>
      </c>
      <c r="F186" s="50">
        <f>F174</f>
        <v>12282.6</v>
      </c>
    </row>
    <row r="187" spans="1:7" x14ac:dyDescent="0.25">
      <c r="A187" s="5"/>
      <c r="B187" s="141" t="s">
        <v>147</v>
      </c>
      <c r="C187" s="180"/>
      <c r="D187" s="181"/>
      <c r="E187" s="182">
        <v>508804.56</v>
      </c>
      <c r="F187" s="50">
        <f>SUM(F166,F172,F177,F151,F152,F153)</f>
        <v>420136.46</v>
      </c>
    </row>
    <row r="188" spans="1:7" x14ac:dyDescent="0.25">
      <c r="A188" s="5"/>
      <c r="B188" s="141" t="s">
        <v>174</v>
      </c>
      <c r="C188" s="180"/>
      <c r="D188" s="181"/>
      <c r="E188" s="182">
        <v>7300</v>
      </c>
      <c r="F188" s="40">
        <f>SUM(F168,F173)</f>
        <v>7707.6100000000006</v>
      </c>
    </row>
    <row r="189" spans="1:7" x14ac:dyDescent="0.25">
      <c r="A189" s="5"/>
      <c r="B189" s="141" t="s">
        <v>175</v>
      </c>
      <c r="C189" s="180"/>
      <c r="D189" s="181"/>
      <c r="E189" s="182">
        <v>6095.44</v>
      </c>
      <c r="F189" s="40">
        <f>SUM(F175,F176,F169,F170)</f>
        <v>6095.4400000000005</v>
      </c>
    </row>
    <row r="190" spans="1:7" x14ac:dyDescent="0.25">
      <c r="A190" s="5"/>
      <c r="B190" s="171" t="s">
        <v>184</v>
      </c>
      <c r="C190" s="176"/>
      <c r="D190" s="177"/>
      <c r="E190" s="183">
        <f>SUM(E186:E189)</f>
        <v>533100</v>
      </c>
      <c r="F190" s="43">
        <f>SUM(F186:F189)</f>
        <v>446222.11</v>
      </c>
    </row>
    <row r="191" spans="1:7" x14ac:dyDescent="0.25">
      <c r="A191" s="5"/>
      <c r="B191" s="2"/>
      <c r="C191" s="5"/>
      <c r="D191" s="61"/>
      <c r="E191" s="175"/>
      <c r="F191" s="44"/>
    </row>
    <row r="192" spans="1:7" x14ac:dyDescent="0.25">
      <c r="A192" s="212" t="s">
        <v>41</v>
      </c>
      <c r="B192" s="212"/>
      <c r="C192" s="212"/>
      <c r="D192" s="212"/>
      <c r="E192" s="212"/>
      <c r="F192" s="212"/>
    </row>
    <row r="193" spans="1:8" x14ac:dyDescent="0.25">
      <c r="A193" s="5"/>
      <c r="B193" s="2"/>
      <c r="C193" s="3"/>
      <c r="D193" s="61"/>
    </row>
    <row r="194" spans="1:8" x14ac:dyDescent="0.25">
      <c r="A194" s="5"/>
      <c r="B194" s="184" t="s">
        <v>176</v>
      </c>
      <c r="C194" s="37"/>
      <c r="D194" s="37"/>
      <c r="E194" s="18"/>
    </row>
    <row r="195" spans="1:8" x14ac:dyDescent="0.25">
      <c r="A195" s="1"/>
      <c r="B195" s="16" t="s">
        <v>177</v>
      </c>
      <c r="C195" s="37"/>
      <c r="D195" s="44"/>
      <c r="E195" s="18"/>
    </row>
    <row r="196" spans="1:8" ht="28.5" customHeight="1" x14ac:dyDescent="0.25">
      <c r="A196" s="1"/>
      <c r="B196" s="217" t="s">
        <v>179</v>
      </c>
      <c r="C196" s="218"/>
      <c r="D196" s="219"/>
      <c r="E196" s="36">
        <f>E123</f>
        <v>4774565.54</v>
      </c>
      <c r="F196" s="43">
        <f>F123</f>
        <v>4353910</v>
      </c>
      <c r="H196" s="107"/>
    </row>
    <row r="197" spans="1:8" x14ac:dyDescent="0.25">
      <c r="A197" s="1"/>
      <c r="B197" s="27" t="s">
        <v>178</v>
      </c>
      <c r="C197" s="41"/>
      <c r="D197" s="36"/>
      <c r="E197" s="36">
        <f>E180-E164-E171</f>
        <v>533100.00000000012</v>
      </c>
      <c r="F197" s="43">
        <f>F180</f>
        <v>446222.11</v>
      </c>
      <c r="H197" s="107"/>
    </row>
    <row r="198" spans="1:8" x14ac:dyDescent="0.25">
      <c r="A198" s="1"/>
      <c r="B198" s="24" t="s">
        <v>196</v>
      </c>
      <c r="C198" s="35"/>
      <c r="D198" s="36"/>
      <c r="E198" s="36">
        <f>SUM(E196:E197)</f>
        <v>5307665.54</v>
      </c>
      <c r="F198" s="43">
        <f>SUM(F196:F197)</f>
        <v>4800132.1100000003</v>
      </c>
    </row>
    <row r="199" spans="1:8" x14ac:dyDescent="0.25">
      <c r="A199" s="1"/>
      <c r="B199" s="16"/>
      <c r="C199" s="37"/>
      <c r="D199" s="38"/>
      <c r="E199" s="38"/>
      <c r="F199" s="44"/>
    </row>
    <row r="200" spans="1:8" x14ac:dyDescent="0.25">
      <c r="A200" s="1"/>
      <c r="B200" s="16"/>
      <c r="C200" s="37"/>
      <c r="D200" s="38"/>
      <c r="E200" s="38"/>
    </row>
    <row r="201" spans="1:8" x14ac:dyDescent="0.25">
      <c r="A201" s="212" t="s">
        <v>43</v>
      </c>
      <c r="B201" s="212"/>
      <c r="C201" s="212"/>
      <c r="D201" s="212"/>
      <c r="E201" s="212"/>
      <c r="F201" s="212"/>
    </row>
    <row r="202" spans="1:8" x14ac:dyDescent="0.25">
      <c r="A202" s="1"/>
      <c r="B202" s="1"/>
      <c r="C202" s="5"/>
      <c r="D202" s="54"/>
    </row>
    <row r="203" spans="1:8" x14ac:dyDescent="0.25">
      <c r="A203" s="1"/>
      <c r="B203" s="16" t="s">
        <v>51</v>
      </c>
      <c r="C203" s="37"/>
      <c r="D203" s="37"/>
      <c r="E203" s="18"/>
    </row>
    <row r="204" spans="1:8" x14ac:dyDescent="0.25">
      <c r="A204" s="1"/>
      <c r="B204" s="16" t="s">
        <v>180</v>
      </c>
      <c r="C204" s="37"/>
      <c r="D204" s="44"/>
      <c r="E204" s="18"/>
    </row>
    <row r="205" spans="1:8" x14ac:dyDescent="0.25">
      <c r="A205" s="1"/>
      <c r="B205" s="26"/>
      <c r="C205" s="17"/>
      <c r="D205" s="32"/>
      <c r="E205" s="18"/>
    </row>
    <row r="206" spans="1:8" x14ac:dyDescent="0.25">
      <c r="A206" s="58"/>
      <c r="B206" s="185" t="s">
        <v>181</v>
      </c>
      <c r="C206" s="186"/>
      <c r="D206" s="187"/>
      <c r="E206" s="188"/>
      <c r="F206" s="75"/>
    </row>
    <row r="207" spans="1:8" ht="15.75" customHeight="1" x14ac:dyDescent="0.25">
      <c r="A207" s="1"/>
      <c r="B207" s="147" t="s">
        <v>144</v>
      </c>
      <c r="C207" s="148"/>
      <c r="D207" s="149"/>
      <c r="E207" s="149">
        <v>1000000</v>
      </c>
      <c r="F207" s="43">
        <f>F129</f>
        <v>1134936.8400000001</v>
      </c>
    </row>
    <row r="208" spans="1:8" x14ac:dyDescent="0.25">
      <c r="A208" s="62"/>
      <c r="B208" s="147" t="s">
        <v>145</v>
      </c>
      <c r="C208" s="148"/>
      <c r="D208" s="149"/>
      <c r="E208" s="149">
        <v>351191.77</v>
      </c>
      <c r="F208" s="43">
        <f>F130</f>
        <v>351191.77</v>
      </c>
    </row>
    <row r="209" spans="1:6" x14ac:dyDescent="0.25">
      <c r="A209" s="63"/>
      <c r="B209" s="147" t="s">
        <v>202</v>
      </c>
      <c r="C209" s="148"/>
      <c r="D209" s="149"/>
      <c r="E209" s="149">
        <v>371577.22</v>
      </c>
      <c r="F209" s="43">
        <f>F131</f>
        <v>380662.39</v>
      </c>
    </row>
    <row r="210" spans="1:6" x14ac:dyDescent="0.25">
      <c r="A210" s="5"/>
      <c r="B210" s="150" t="s">
        <v>146</v>
      </c>
      <c r="C210" s="148"/>
      <c r="D210" s="149"/>
      <c r="E210" s="149">
        <v>143000</v>
      </c>
      <c r="F210" s="43">
        <f>F132</f>
        <v>141288.39000000001</v>
      </c>
    </row>
    <row r="211" spans="1:6" x14ac:dyDescent="0.25">
      <c r="A211" s="5"/>
      <c r="B211" s="147" t="s">
        <v>147</v>
      </c>
      <c r="C211" s="148"/>
      <c r="D211" s="149"/>
      <c r="E211" s="149">
        <v>3128984.85</v>
      </c>
      <c r="F211" s="43">
        <f>SUM(F133,F187)</f>
        <v>1489291.52</v>
      </c>
    </row>
    <row r="212" spans="1:6" x14ac:dyDescent="0.25">
      <c r="A212" s="5"/>
      <c r="B212" s="147" t="s">
        <v>148</v>
      </c>
      <c r="C212" s="148"/>
      <c r="D212" s="151"/>
      <c r="E212" s="152">
        <v>10000</v>
      </c>
      <c r="F212" s="43">
        <f>SUM(F134)</f>
        <v>741142.51</v>
      </c>
    </row>
    <row r="213" spans="1:6" x14ac:dyDescent="0.25">
      <c r="A213" s="58"/>
      <c r="B213" s="147" t="s">
        <v>149</v>
      </c>
      <c r="C213" s="148"/>
      <c r="D213" s="151"/>
      <c r="E213" s="152">
        <v>15900</v>
      </c>
      <c r="F213" s="119">
        <f>SUM(F186,F135)</f>
        <v>17282.599999999999</v>
      </c>
    </row>
    <row r="214" spans="1:6" x14ac:dyDescent="0.25">
      <c r="A214" s="58"/>
      <c r="B214" s="58" t="s">
        <v>150</v>
      </c>
      <c r="C214" s="148"/>
      <c r="D214" s="151"/>
      <c r="E214" s="152">
        <v>9711.7000000000007</v>
      </c>
      <c r="F214" s="43">
        <f>SUM(F189,F136)</f>
        <v>9711.7000000000007</v>
      </c>
    </row>
    <row r="215" spans="1:6" x14ac:dyDescent="0.25">
      <c r="A215" s="58"/>
      <c r="B215" s="58" t="s">
        <v>151</v>
      </c>
      <c r="C215" s="148"/>
      <c r="D215" s="151"/>
      <c r="E215" s="152">
        <v>250000</v>
      </c>
      <c r="F215" s="43">
        <v>250000</v>
      </c>
    </row>
    <row r="216" spans="1:6" x14ac:dyDescent="0.25">
      <c r="A216" s="58"/>
      <c r="B216" s="58" t="s">
        <v>174</v>
      </c>
      <c r="C216" s="148"/>
      <c r="D216" s="151"/>
      <c r="E216" s="152">
        <v>7300</v>
      </c>
      <c r="F216" s="43">
        <f>F188</f>
        <v>7707.6100000000006</v>
      </c>
    </row>
    <row r="217" spans="1:6" x14ac:dyDescent="0.25">
      <c r="A217" s="58"/>
      <c r="B217" s="58" t="s">
        <v>203</v>
      </c>
      <c r="C217" s="148"/>
      <c r="D217" s="151"/>
      <c r="E217" s="155">
        <v>20000</v>
      </c>
      <c r="F217" s="43">
        <v>26916.78</v>
      </c>
    </row>
    <row r="218" spans="1:6" x14ac:dyDescent="0.25">
      <c r="A218" s="58"/>
      <c r="B218" s="58" t="s">
        <v>207</v>
      </c>
      <c r="C218" s="148"/>
      <c r="D218" s="151"/>
      <c r="E218" s="152">
        <v>0</v>
      </c>
      <c r="F218" s="43">
        <v>250000</v>
      </c>
    </row>
    <row r="219" spans="1:6" x14ac:dyDescent="0.25">
      <c r="A219" s="58"/>
      <c r="B219" s="171" t="s">
        <v>182</v>
      </c>
      <c r="C219" s="176"/>
      <c r="D219" s="189"/>
      <c r="E219" s="183">
        <f>SUM(E207:E218)</f>
        <v>5307665.54</v>
      </c>
      <c r="F219" s="43">
        <f>SUM(F207:F218)</f>
        <v>4800132.1100000003</v>
      </c>
    </row>
    <row r="220" spans="1:6" x14ac:dyDescent="0.25">
      <c r="A220" s="58" t="s">
        <v>42</v>
      </c>
      <c r="B220" s="64"/>
      <c r="C220" s="63"/>
      <c r="D220" s="190"/>
      <c r="E220" s="65"/>
    </row>
    <row r="221" spans="1:6" x14ac:dyDescent="0.25">
      <c r="A221" s="213" t="s">
        <v>44</v>
      </c>
      <c r="B221" s="213"/>
      <c r="C221" s="213"/>
      <c r="D221" s="213"/>
      <c r="E221" s="213"/>
      <c r="F221" s="213"/>
    </row>
    <row r="222" spans="1:6" ht="31.5" customHeight="1" x14ac:dyDescent="0.25">
      <c r="A222" s="210" t="s">
        <v>183</v>
      </c>
      <c r="B222" s="210"/>
      <c r="C222" s="210"/>
      <c r="D222" s="210"/>
      <c r="E222" s="210"/>
      <c r="F222" s="210"/>
    </row>
    <row r="223" spans="1:6" x14ac:dyDescent="0.25">
      <c r="A223" s="58"/>
      <c r="B223" s="66"/>
      <c r="C223" s="53"/>
      <c r="D223" s="55"/>
    </row>
    <row r="224" spans="1:6" x14ac:dyDescent="0.25">
      <c r="A224" s="58"/>
      <c r="B224" s="66"/>
      <c r="C224" s="53"/>
      <c r="D224" s="55"/>
    </row>
    <row r="225" spans="1:5" x14ac:dyDescent="0.25">
      <c r="A225" s="5" t="s">
        <v>47</v>
      </c>
      <c r="B225" s="58"/>
      <c r="C225" s="3"/>
      <c r="D225" s="55"/>
    </row>
    <row r="226" spans="1:5" x14ac:dyDescent="0.25">
      <c r="A226" s="1" t="s">
        <v>48</v>
      </c>
      <c r="B226" s="58"/>
      <c r="C226" s="3"/>
    </row>
    <row r="227" spans="1:5" x14ac:dyDescent="0.25">
      <c r="A227" s="1" t="s">
        <v>50</v>
      </c>
      <c r="B227" s="58"/>
      <c r="C227" s="53"/>
    </row>
    <row r="228" spans="1:5" x14ac:dyDescent="0.25">
      <c r="A228" s="1"/>
      <c r="B228" s="58"/>
      <c r="C228" s="53"/>
    </row>
    <row r="229" spans="1:5" x14ac:dyDescent="0.25">
      <c r="A229" s="1"/>
      <c r="B229" s="58" t="s">
        <v>209</v>
      </c>
      <c r="C229" s="53"/>
    </row>
    <row r="230" spans="1:5" x14ac:dyDescent="0.25">
      <c r="A230" s="1"/>
      <c r="B230" s="58" t="s">
        <v>210</v>
      </c>
      <c r="C230" s="5"/>
    </row>
    <row r="231" spans="1:5" x14ac:dyDescent="0.25">
      <c r="A231" s="1"/>
      <c r="B231" s="58" t="s">
        <v>201</v>
      </c>
      <c r="C231" s="3"/>
      <c r="E231" s="67" t="s">
        <v>35</v>
      </c>
    </row>
    <row r="232" spans="1:5" ht="20.25" x14ac:dyDescent="0.3">
      <c r="A232" s="68"/>
      <c r="B232" s="2"/>
      <c r="C232" s="3"/>
    </row>
    <row r="233" spans="1:5" ht="20.25" x14ac:dyDescent="0.3">
      <c r="A233" s="70"/>
      <c r="B233" s="2"/>
      <c r="C233" s="3"/>
    </row>
    <row r="234" spans="1:5" x14ac:dyDescent="0.25">
      <c r="B234" s="2"/>
      <c r="C234" s="3"/>
    </row>
    <row r="235" spans="1:5" x14ac:dyDescent="0.25">
      <c r="B235" s="2"/>
      <c r="C235" s="3"/>
      <c r="E235" s="67"/>
    </row>
    <row r="236" spans="1:5" x14ac:dyDescent="0.25">
      <c r="B236" s="2"/>
      <c r="C236" s="3"/>
    </row>
    <row r="237" spans="1:5" ht="20.25" x14ac:dyDescent="0.3">
      <c r="B237" s="68"/>
      <c r="C237" s="68"/>
      <c r="D237" s="68"/>
      <c r="E237" s="69"/>
    </row>
    <row r="238" spans="1:5" ht="20.25" x14ac:dyDescent="0.3">
      <c r="B238" s="70"/>
      <c r="C238" s="70"/>
      <c r="D238" s="70"/>
      <c r="E238" s="71"/>
    </row>
  </sheetData>
  <mergeCells count="30">
    <mergeCell ref="B77:B78"/>
    <mergeCell ref="F158:F159"/>
    <mergeCell ref="F160:F161"/>
    <mergeCell ref="B89:B90"/>
    <mergeCell ref="B140:D140"/>
    <mergeCell ref="B158:B159"/>
    <mergeCell ref="C158:C159"/>
    <mergeCell ref="D158:D159"/>
    <mergeCell ref="E158:E159"/>
    <mergeCell ref="B160:B162"/>
    <mergeCell ref="C160:C162"/>
    <mergeCell ref="D160:D162"/>
    <mergeCell ref="E160:E162"/>
    <mergeCell ref="B87:B88"/>
    <mergeCell ref="A1:F1"/>
    <mergeCell ref="A222:F222"/>
    <mergeCell ref="A8:F8"/>
    <mergeCell ref="A7:F7"/>
    <mergeCell ref="A125:F125"/>
    <mergeCell ref="A142:F142"/>
    <mergeCell ref="A182:F182"/>
    <mergeCell ref="A192:F192"/>
    <mergeCell ref="A201:F201"/>
    <mergeCell ref="A221:F221"/>
    <mergeCell ref="B172:B177"/>
    <mergeCell ref="B196:D196"/>
    <mergeCell ref="B38:B39"/>
    <mergeCell ref="B64:B68"/>
    <mergeCell ref="B69:B73"/>
    <mergeCell ref="B165:B17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Ivana Svetec</cp:lastModifiedBy>
  <cp:lastPrinted>2019-03-25T12:49:14Z</cp:lastPrinted>
  <dcterms:created xsi:type="dcterms:W3CDTF">2015-12-04T08:53:55Z</dcterms:created>
  <dcterms:modified xsi:type="dcterms:W3CDTF">2019-03-25T12:49:21Z</dcterms:modified>
</cp:coreProperties>
</file>